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xr:revisionPtr revIDLastSave="0" documentId="13_ncr:1_{85FA5019-34FC-4F65-A671-0CBD4EAA003C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Охладитель плунжера" sheetId="11" r:id="rId11"/>
    <sheet name="Дут. головка" sheetId="6" r:id="rId12"/>
  </sheets>
  <definedNames>
    <definedName name="_xlnm.Print_Area" localSheetId="2">'Акт приемки'!$A$1:$J$57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0">'Охладитель плунжера'!$A$1:$S$22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6" l="1"/>
  <c r="K7" i="11"/>
  <c r="K7" i="10"/>
  <c r="K7" i="5"/>
  <c r="K7" i="9"/>
  <c r="K7" i="1"/>
  <c r="K7" i="3"/>
  <c r="K7" i="4"/>
  <c r="K7" i="8"/>
  <c r="F32" i="16" l="1"/>
  <c r="K2" i="11" l="1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A38" i="16"/>
  <c r="H21" i="16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6" l="1"/>
  <c r="K2" i="10"/>
  <c r="K2" i="1" l="1"/>
  <c r="K2" i="3"/>
  <c r="K2" i="5"/>
  <c r="K2" i="9"/>
  <c r="K2" i="4" l="1"/>
  <c r="B2" i="4"/>
  <c r="K2" i="8"/>
  <c r="D7" i="6" l="1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<sst xmlns="http://schemas.openxmlformats.org/spreadsheetml/2006/main" count="511" uniqueCount="150">
  <si>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</si>
  <si>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</si>
  <si>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</si>
  <si>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</si>
  <si>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</si>
  <si>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</si>
  <si>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</si>
  <si>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</si>
  <si>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</si>
  <si>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</si>
  <si>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</si>
  <si>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</si>
  <si>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</si>
  <si>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</si>
  <si>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</si>
  <si>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</si>
  <si>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</si>
  <si>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</si>
  <si>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</si>
  <si>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</si>
  <si>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</si>
  <si>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</si>
  <si>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</si>
  <si>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</si>
  <si>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</si>
  <si>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</si>
  <si>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</si>
  <si>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</si>
  <si>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</si>
  <si>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</si>
  <si>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</si>
  <si>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</si>
  <si>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</si>
  <si>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</si>
  <si>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</si>
  <si>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</si>
  <si>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</si>
  <si>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</si>
  <si>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</si>
  <si>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</si>
  <si>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</si>
  <si>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</si>
  <si>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</si>
  <si>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</si>
  <si>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</si>
  <si>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</si>
  <si>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</si>
  <si>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</si>
  <si>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</si>
  <si>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</si>
  <si>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</si>
  <si>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</si>
  <si>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</si>
  <si>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</si>
  <si>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</si>
  <si>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</si>
  <si>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</si>
  <si>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</si>
  <si>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</si>
  <si>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</si>
  <si>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</si>
  <si>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</si>
  <si>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</si>
  <si>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</si>
  <si>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</si>
  <si>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</si>
  <si>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</si>
  <si>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</si>
  <si>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</si>
  <si>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</si>
  <si>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</si>
  <si>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</si>
  <si>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</si>
  <si>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</si>
  <si>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</si>
  <si>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</si>
  <si>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</si>
  <si>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</si>
  <si>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</si>
  <si>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</si>
  <si>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</si>
  <si>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</si>
  <si>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</si>
  <si>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</si>
  <si>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</si>
  <si>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</si>
  <si>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</si>
  <si>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</si>
  <si>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</si>
  <si>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</si>
  <si>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</si>
  <si>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</si>
  <si>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</si>
  <si>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</si>
  <si>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</si>
  <si>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</si>
  <si>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</si>
  <si>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</si>
  <si>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</si>
  <si>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</si>
  <si>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</si>
  <si>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</si>
  <si>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</si>
  <si>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</si>
  <si>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</si>
  <si>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</si>
  <si>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</si>
  <si>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</si>
  <si>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</si>
  <si>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</si>
  <si>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</si>
  <si>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</si>
  <si>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</si>
  <si>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</si>
  <si>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</si>
  <si>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</si>
  <si>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</si>
  <si>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</si>
  <si>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</si>
  <si>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</si>
  <si>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</si>
  <si>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</si>
  <si>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</si>
  <si>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</si>
  <si>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</si>
  <si>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</si>
  <si>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</si>
  <si>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</si>
  <si>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</si>
  <si>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</si>
  <si>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</si>
  <si>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</si>
  <si>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</si>
  <si>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</si>
  <si>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</si>
  <si>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</si>
  <si>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</si>
  <si>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</si>
  <si>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</si>
  <si>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</si>
  <si>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</si>
  <si>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</si>
  <si>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</si>
  <si>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III-2-82-450-1 (Банка 0,45 л.)</t>
  </si>
  <si>
    <t>III-2-82-450-1</t>
  </si>
  <si>
    <t>(к серийному формокомплекту Банка III-2-82-45-1)</t>
  </si>
  <si>
    <t>Сопряжение с финишным кольцом</t>
  </si>
  <si>
    <t>стоит</t>
  </si>
  <si>
    <t>Вес, гр. (ном. 250 гр.)</t>
  </si>
  <si>
    <t>Зам. директора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</si>
</sst>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59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4" fontId="17" fillId="0" borderId="35" xfId="0" applyNumberFormat="1" applyFont="1" applyFill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8" xfId="4" applyNumberFormat="1" applyFont="1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1" fontId="0" fillId="0" borderId="32" xfId="0" applyNumberFormat="1" applyBorder="1" applyAlignment="1">
      <alignment horizontal="center" vertical="center"/>
    </xf>
    <xf numFmtId="10" fontId="0" fillId="0" borderId="96" xfId="0" applyNumberFormat="1" applyBorder="1" applyAlignment="1">
      <alignment horizontal="center" vertical="center"/>
    </xf>
    <xf numFmtId="10" fontId="0" fillId="0" borderId="96" xfId="4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" fontId="0" fillId="0" borderId="65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89" xfId="0" applyNumberForma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1" fontId="0" fillId="0" borderId="97" xfId="0" applyNumberForma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3" fontId="0" fillId="0" borderId="26" xfId="3" applyNumberFormat="1" applyFon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6" xfId="3" applyNumberFormat="1" applyFont="1" applyBorder="1" applyAlignment="1">
      <alignment horizontal="center" vertical="center"/>
    </xf>
    <xf numFmtId="3" fontId="0" fillId="0" borderId="33" xfId="3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5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4</xdr:row>
      <xdr:rowOff>1443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="120" zoomScaleNormal="120" workbookViewId="0">
      <selection activeCell="C14" sqref="C14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46" t="s">
        <v>81</v>
      </c>
      <c r="B1" s="450"/>
      <c r="C1" s="450"/>
      <c r="D1" s="450"/>
      <c r="E1" s="450"/>
      <c r="G1" s="307" t="s">
        <v>80</v>
      </c>
    </row>
    <row r="2" spans="1:11" ht="17.25" thickTop="1" thickBot="1" x14ac:dyDescent="0.25">
      <c r="A2" s="447" t="s">
        <v>143</v>
      </c>
      <c r="B2" s="448"/>
      <c r="C2" s="448"/>
      <c r="D2" s="448"/>
      <c r="E2" s="449"/>
      <c r="G2" s="306" t="s">
        <v>78</v>
      </c>
    </row>
    <row r="3" spans="1:11" ht="15.75" thickTop="1" x14ac:dyDescent="0.2">
      <c r="G3" s="306" t="s">
        <v>79</v>
      </c>
    </row>
    <row r="4" spans="1:11" ht="13.5" thickBot="1" x14ac:dyDescent="0.25">
      <c r="A4" s="451" t="s">
        <v>82</v>
      </c>
      <c r="B4" s="452"/>
      <c r="C4" s="452"/>
      <c r="D4" s="452"/>
      <c r="E4" s="452"/>
    </row>
    <row r="5" spans="1:11" ht="17.25" thickTop="1" thickBot="1" x14ac:dyDescent="0.25">
      <c r="A5" s="453" t="s">
        <v>86</v>
      </c>
      <c r="B5" s="454"/>
      <c r="C5" s="454"/>
      <c r="D5" s="454"/>
      <c r="E5" s="455"/>
    </row>
    <row r="6" spans="1:11" ht="13.5" thickTop="1" x14ac:dyDescent="0.2"/>
    <row r="7" spans="1:11" ht="13.5" thickBot="1" x14ac:dyDescent="0.25">
      <c r="A7" s="446" t="s">
        <v>83</v>
      </c>
      <c r="B7" s="450"/>
      <c r="C7" s="450"/>
      <c r="D7" s="450"/>
      <c r="E7" s="450"/>
    </row>
    <row r="8" spans="1:11" ht="17.25" thickTop="1" thickBot="1" x14ac:dyDescent="0.25">
      <c r="A8" s="456"/>
      <c r="B8" s="457"/>
      <c r="C8" s="457"/>
      <c r="D8" s="457"/>
      <c r="E8" s="458"/>
    </row>
    <row r="10" spans="1:11" ht="13.5" thickBot="1" x14ac:dyDescent="0.25">
      <c r="A10" s="446" t="s">
        <v>84</v>
      </c>
      <c r="B10" s="446"/>
      <c r="C10" s="308"/>
      <c r="D10" s="314" t="s">
        <v>92</v>
      </c>
      <c r="E10" s="308"/>
      <c r="F10" t="s">
        <v>93</v>
      </c>
    </row>
    <row r="11" spans="1:11" ht="17.25" thickTop="1" thickBot="1" x14ac:dyDescent="0.25">
      <c r="A11" s="444"/>
      <c r="B11" s="445"/>
      <c r="D11" s="313">
        <v>43959</v>
      </c>
      <c r="F11" s="459" t="s">
        <v>95</v>
      </c>
      <c r="G11" s="459"/>
      <c r="H11" s="459"/>
      <c r="I11" s="459"/>
      <c r="J11" s="460" t="s">
        <v>97</v>
      </c>
      <c r="K11" s="460"/>
    </row>
    <row r="12" spans="1:11" x14ac:dyDescent="0.2">
      <c r="F12" s="459" t="s">
        <v>85</v>
      </c>
      <c r="G12" s="459"/>
      <c r="H12" s="459"/>
      <c r="I12" s="459"/>
      <c r="J12" s="460" t="s">
        <v>98</v>
      </c>
      <c r="K12" s="460"/>
    </row>
    <row r="13" spans="1:11" ht="38.25" x14ac:dyDescent="0.2">
      <c r="A13" s="318" t="s">
        <v>87</v>
      </c>
      <c r="B13" s="318" t="s">
        <v>88</v>
      </c>
      <c r="C13" s="318" t="s">
        <v>101</v>
      </c>
      <c r="D13" s="318" t="s">
        <v>131</v>
      </c>
      <c r="E13" s="400" t="s">
        <v>132</v>
      </c>
      <c r="F13" s="459" t="s">
        <v>96</v>
      </c>
      <c r="G13" s="459"/>
      <c r="H13" s="459"/>
      <c r="I13" s="459"/>
      <c r="J13" s="460" t="s">
        <v>99</v>
      </c>
      <c r="K13" s="460"/>
    </row>
    <row r="14" spans="1:11" x14ac:dyDescent="0.2">
      <c r="A14" s="309" t="s">
        <v>43</v>
      </c>
      <c r="B14" s="310">
        <v>24</v>
      </c>
      <c r="C14" s="316" t="s">
        <v>144</v>
      </c>
      <c r="D14" s="310">
        <v>32.5</v>
      </c>
      <c r="E14" s="310">
        <f>B14*D14</f>
        <v>780</v>
      </c>
    </row>
    <row r="15" spans="1:11" x14ac:dyDescent="0.2">
      <c r="A15" s="309" t="s">
        <v>44</v>
      </c>
      <c r="B15" s="310">
        <v>24</v>
      </c>
      <c r="C15" s="316" t="s">
        <v>144</v>
      </c>
      <c r="D15" s="310">
        <v>3</v>
      </c>
      <c r="E15" s="310">
        <f t="shared" ref="E15:E26" si="0">B15*D15</f>
        <v>72</v>
      </c>
    </row>
    <row r="16" spans="1:11" x14ac:dyDescent="0.2">
      <c r="A16" s="309" t="s">
        <v>38</v>
      </c>
      <c r="B16" s="310">
        <v>32</v>
      </c>
      <c r="C16" s="316" t="s">
        <v>144</v>
      </c>
      <c r="D16" s="310">
        <v>34.200000000000003</v>
      </c>
      <c r="E16" s="310">
        <f t="shared" si="0"/>
        <v>1094.4000000000001</v>
      </c>
    </row>
    <row r="17" spans="1:7" x14ac:dyDescent="0.2">
      <c r="A17" s="309" t="s">
        <v>23</v>
      </c>
      <c r="B17" s="310">
        <v>32</v>
      </c>
      <c r="C17" s="316" t="s">
        <v>144</v>
      </c>
      <c r="D17" s="310">
        <v>1.3</v>
      </c>
      <c r="E17" s="310">
        <f t="shared" si="0"/>
        <v>41.6</v>
      </c>
    </row>
    <row r="18" spans="1:7" x14ac:dyDescent="0.2">
      <c r="A18" s="309" t="s">
        <v>47</v>
      </c>
      <c r="B18" s="310">
        <v>80</v>
      </c>
      <c r="C18" s="316" t="s">
        <v>144</v>
      </c>
      <c r="D18" s="310">
        <v>1.29</v>
      </c>
      <c r="E18" s="310">
        <f t="shared" si="0"/>
        <v>103.2</v>
      </c>
    </row>
    <row r="19" spans="1:7" x14ac:dyDescent="0.2">
      <c r="A19" s="309" t="s">
        <v>89</v>
      </c>
      <c r="B19" s="310">
        <v>150</v>
      </c>
      <c r="C19" s="316" t="s">
        <v>144</v>
      </c>
      <c r="D19" s="310">
        <v>0.3</v>
      </c>
      <c r="E19" s="310">
        <f t="shared" si="0"/>
        <v>45</v>
      </c>
    </row>
    <row r="20" spans="1:7" x14ac:dyDescent="0.2">
      <c r="A20" s="309" t="s">
        <v>51</v>
      </c>
      <c r="B20" s="310">
        <v>60</v>
      </c>
      <c r="C20" s="316" t="s">
        <v>144</v>
      </c>
      <c r="D20" s="310">
        <v>0.5</v>
      </c>
      <c r="E20" s="310">
        <f t="shared" si="0"/>
        <v>30</v>
      </c>
    </row>
    <row r="21" spans="1:7" x14ac:dyDescent="0.2">
      <c r="A21" s="309" t="s">
        <v>52</v>
      </c>
      <c r="B21" s="310">
        <v>0</v>
      </c>
      <c r="C21" s="316"/>
      <c r="D21" s="310">
        <v>0.4</v>
      </c>
      <c r="E21" s="310">
        <f t="shared" si="0"/>
        <v>0</v>
      </c>
    </row>
    <row r="22" spans="1:7" x14ac:dyDescent="0.2">
      <c r="A22" s="309" t="s">
        <v>90</v>
      </c>
      <c r="B22" s="316">
        <v>18</v>
      </c>
      <c r="C22" s="316" t="s">
        <v>144</v>
      </c>
      <c r="D22" s="310"/>
      <c r="E22" s="310">
        <f t="shared" si="0"/>
        <v>0</v>
      </c>
    </row>
    <row r="23" spans="1:7" x14ac:dyDescent="0.2">
      <c r="A23" s="309" t="s">
        <v>55</v>
      </c>
      <c r="B23" s="310">
        <v>0</v>
      </c>
      <c r="C23" s="316"/>
      <c r="D23" s="310">
        <v>1.7</v>
      </c>
      <c r="E23" s="310">
        <f t="shared" si="0"/>
        <v>0</v>
      </c>
    </row>
    <row r="24" spans="1:7" x14ac:dyDescent="0.2">
      <c r="A24" s="309" t="s">
        <v>69</v>
      </c>
      <c r="B24" s="310">
        <v>8</v>
      </c>
      <c r="C24" s="316" t="s">
        <v>144</v>
      </c>
      <c r="D24" s="310">
        <v>3</v>
      </c>
      <c r="E24" s="310">
        <f t="shared" si="0"/>
        <v>24</v>
      </c>
    </row>
    <row r="25" spans="1:7" x14ac:dyDescent="0.2">
      <c r="A25" s="309" t="s">
        <v>91</v>
      </c>
      <c r="B25" s="316">
        <v>30</v>
      </c>
      <c r="C25" s="316" t="s">
        <v>144</v>
      </c>
      <c r="D25" s="310"/>
      <c r="E25" s="310">
        <f t="shared" si="0"/>
        <v>0</v>
      </c>
    </row>
    <row r="26" spans="1:7" x14ac:dyDescent="0.2">
      <c r="A26" s="311" t="s">
        <v>54</v>
      </c>
      <c r="B26" s="312">
        <v>0</v>
      </c>
      <c r="C26" s="316" t="s">
        <v>144</v>
      </c>
      <c r="D26" s="310">
        <v>1.5</v>
      </c>
      <c r="E26" s="310">
        <f t="shared" si="0"/>
        <v>0</v>
      </c>
    </row>
    <row r="27" spans="1:7" x14ac:dyDescent="0.2">
      <c r="A27" s="311" t="s">
        <v>103</v>
      </c>
      <c r="B27" s="317">
        <v>0</v>
      </c>
      <c r="C27" s="418" t="s">
        <v>144</v>
      </c>
      <c r="D27" s="310"/>
      <c r="E27" s="310"/>
    </row>
    <row r="28" spans="1:7" x14ac:dyDescent="0.2">
      <c r="A28" s="315"/>
      <c r="D28" s="314"/>
      <c r="E28" s="314">
        <f>SUM(E14:E27)</f>
        <v>2190.1999999999998</v>
      </c>
      <c r="F28">
        <v>2400</v>
      </c>
      <c r="G28">
        <f>F28-E28</f>
        <v>209.80000000000018</v>
      </c>
    </row>
    <row r="29" spans="1:7" x14ac:dyDescent="0.2">
      <c r="A29" s="443" t="s">
        <v>104</v>
      </c>
      <c r="B29" s="443"/>
      <c r="C29" s="443"/>
    </row>
    <row r="30" spans="1:7" x14ac:dyDescent="0.2">
      <c r="A30" s="307" t="s">
        <v>145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160" customWidth="1"/>
    <col min="2" max="2" width="5.85546875" style="160" customWidth="1"/>
    <col min="3" max="3" width="11.28515625" style="160" customWidth="1"/>
    <col min="4" max="5" width="6.28515625" style="160" customWidth="1"/>
    <col min="6" max="6" width="6.140625" style="160" customWidth="1"/>
    <col min="7" max="7" width="11.5703125" style="160" customWidth="1"/>
    <col min="8" max="18" width="9" style="160" customWidth="1"/>
    <col min="19" max="19" width="1.42578125" style="160" customWidth="1"/>
    <col min="20" max="16384" width="9.140625" style="160"/>
  </cols>
  <sheetData>
    <row r="1" spans="1:19" ht="8.25" customHeight="1" thickTop="1" thickBot="1" x14ac:dyDescent="0.25">
      <c r="A1" s="156"/>
      <c r="B1" s="157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9"/>
    </row>
    <row r="2" spans="1:19" ht="23.25" x14ac:dyDescent="0.2">
      <c r="A2" s="161"/>
      <c r="B2" s="549"/>
      <c r="C2" s="550"/>
      <c r="D2" s="551"/>
      <c r="E2" s="558" t="s">
        <v>10</v>
      </c>
      <c r="F2" s="559"/>
      <c r="G2" s="559"/>
      <c r="H2" s="560"/>
      <c r="I2" s="564" t="s">
        <v>11</v>
      </c>
      <c r="J2" s="565"/>
      <c r="K2" s="568">
        <f>Данные!B20</f>
        <v>60</v>
      </c>
      <c r="L2" s="569"/>
      <c r="M2" s="162"/>
      <c r="N2" s="163"/>
      <c r="O2" s="164"/>
      <c r="P2" s="587"/>
      <c r="Q2" s="587"/>
      <c r="R2" s="165"/>
      <c r="S2" s="166"/>
    </row>
    <row r="3" spans="1:19" ht="17.25" customHeight="1" thickBot="1" x14ac:dyDescent="0.25">
      <c r="A3" s="161"/>
      <c r="B3" s="552"/>
      <c r="C3" s="553"/>
      <c r="D3" s="554"/>
      <c r="E3" s="561" t="s">
        <v>51</v>
      </c>
      <c r="F3" s="562"/>
      <c r="G3" s="562"/>
      <c r="H3" s="563"/>
      <c r="I3" s="566"/>
      <c r="J3" s="567"/>
      <c r="K3" s="570"/>
      <c r="L3" s="571"/>
      <c r="M3" s="167"/>
      <c r="N3" s="168"/>
      <c r="O3" s="168"/>
      <c r="P3" s="168"/>
      <c r="Q3" s="168"/>
      <c r="R3" s="169"/>
      <c r="S3" s="166"/>
    </row>
    <row r="4" spans="1:19" ht="17.100000000000001" customHeight="1" thickBot="1" x14ac:dyDescent="0.25">
      <c r="A4" s="161"/>
      <c r="B4" s="555"/>
      <c r="C4" s="556"/>
      <c r="D4" s="557"/>
      <c r="E4" s="241"/>
      <c r="F4" s="241"/>
      <c r="G4" s="241"/>
      <c r="H4" s="241"/>
      <c r="I4" s="242"/>
      <c r="J4" s="240"/>
      <c r="K4" s="243"/>
      <c r="L4" s="244"/>
      <c r="M4" s="167"/>
      <c r="N4" s="168"/>
      <c r="O4" s="168"/>
      <c r="P4" s="168"/>
      <c r="Q4" s="168"/>
      <c r="R4" s="169"/>
      <c r="S4" s="166"/>
    </row>
    <row r="5" spans="1:19" ht="24.75" thickTop="1" thickBot="1" x14ac:dyDescent="0.25">
      <c r="A5" s="161"/>
      <c r="B5" s="541" t="s">
        <v>13</v>
      </c>
      <c r="C5" s="572"/>
      <c r="D5" s="453" t="str">
        <f>Данные!$A5</f>
        <v>PCI</v>
      </c>
      <c r="E5" s="454"/>
      <c r="F5" s="454"/>
      <c r="G5" s="454"/>
      <c r="H5" s="455"/>
      <c r="I5" s="573"/>
      <c r="J5" s="574"/>
      <c r="K5" s="575"/>
      <c r="L5" s="455"/>
      <c r="M5" s="170"/>
      <c r="N5" s="168"/>
      <c r="O5" s="168"/>
      <c r="P5" s="168"/>
      <c r="Q5" s="168"/>
      <c r="R5" s="169"/>
      <c r="S5" s="166"/>
    </row>
    <row r="6" spans="1:19" ht="17.100000000000001" customHeight="1" thickTop="1" thickBot="1" x14ac:dyDescent="0.25">
      <c r="A6" s="161"/>
      <c r="B6" s="541" t="s">
        <v>12</v>
      </c>
      <c r="C6" s="572"/>
      <c r="D6" s="447" t="str">
        <f>Данные!$A2</f>
        <v>III-2-82-450-1 (Банка 0,45 л.)</v>
      </c>
      <c r="E6" s="544"/>
      <c r="F6" s="544"/>
      <c r="G6" s="544"/>
      <c r="H6" s="545"/>
      <c r="I6" s="573"/>
      <c r="J6" s="574"/>
      <c r="K6" s="575"/>
      <c r="L6" s="455"/>
      <c r="M6" s="167"/>
      <c r="N6" s="168"/>
      <c r="O6" s="168"/>
      <c r="P6" s="168"/>
      <c r="Q6" s="168"/>
      <c r="R6" s="169"/>
      <c r="S6" s="166"/>
    </row>
    <row r="7" spans="1:19" ht="66" customHeight="1" thickTop="1" thickBot="1" x14ac:dyDescent="0.25">
      <c r="A7" s="161"/>
      <c r="B7" s="505" t="s">
        <v>14</v>
      </c>
      <c r="C7" s="576"/>
      <c r="D7" s="456">
        <f>Данные!$A8</f>
        <v>0</v>
      </c>
      <c r="E7" s="507"/>
      <c r="F7" s="507"/>
      <c r="G7" s="507"/>
      <c r="H7" s="508"/>
      <c r="I7" s="577" t="s">
        <v>15</v>
      </c>
      <c r="J7" s="576"/>
      <c r="K7" s="444">
        <f>Данные!D11</f>
        <v>43959</v>
      </c>
      <c r="L7" s="445"/>
      <c r="M7" s="170"/>
      <c r="N7" s="168"/>
      <c r="O7" s="168"/>
      <c r="P7" s="168"/>
      <c r="Q7" s="168"/>
      <c r="R7" s="169"/>
      <c r="S7" s="166"/>
    </row>
    <row r="8" spans="1:19" ht="4.5" customHeight="1" thickBot="1" x14ac:dyDescent="0.25">
      <c r="A8" s="171"/>
      <c r="B8" s="172"/>
      <c r="C8" s="173"/>
      <c r="D8" s="173"/>
      <c r="E8" s="174"/>
      <c r="F8" s="175"/>
      <c r="G8" s="174"/>
      <c r="H8" s="174"/>
      <c r="I8" s="174"/>
      <c r="J8" s="174"/>
      <c r="K8" s="174"/>
      <c r="L8" s="174"/>
      <c r="M8" s="175"/>
      <c r="N8" s="175"/>
      <c r="O8" s="174"/>
      <c r="P8" s="174"/>
      <c r="Q8" s="174"/>
      <c r="R8" s="176"/>
      <c r="S8" s="177"/>
    </row>
    <row r="9" spans="1:19" ht="34.5" thickBot="1" x14ac:dyDescent="0.25">
      <c r="A9" s="178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79"/>
      <c r="I9" s="179"/>
      <c r="J9" s="179"/>
      <c r="K9" s="179"/>
      <c r="L9" s="179"/>
      <c r="M9" s="192"/>
      <c r="N9" s="290"/>
      <c r="O9" s="290"/>
      <c r="P9" s="291"/>
      <c r="Q9" s="290"/>
      <c r="R9" s="292"/>
      <c r="S9" s="193"/>
    </row>
    <row r="10" spans="1:19" ht="24.75" customHeight="1" x14ac:dyDescent="0.2">
      <c r="A10" s="171"/>
      <c r="B10" s="180" t="s">
        <v>25</v>
      </c>
      <c r="C10" s="181"/>
      <c r="D10" s="181">
        <v>0.05</v>
      </c>
      <c r="E10" s="181">
        <v>-0.05</v>
      </c>
      <c r="F10" s="51" t="s">
        <v>19</v>
      </c>
      <c r="G10" s="55" t="s">
        <v>22</v>
      </c>
      <c r="H10" s="181"/>
      <c r="I10" s="181"/>
      <c r="J10" s="181"/>
      <c r="K10" s="181"/>
      <c r="L10" s="181"/>
      <c r="M10" s="181"/>
      <c r="N10" s="293" t="s">
        <v>42</v>
      </c>
      <c r="O10" s="293"/>
      <c r="P10" s="293"/>
      <c r="Q10" s="293"/>
      <c r="R10" s="294"/>
      <c r="S10" s="177"/>
    </row>
    <row r="11" spans="1:19" ht="24.75" customHeight="1" x14ac:dyDescent="0.2">
      <c r="A11" s="171"/>
      <c r="B11" s="182" t="s">
        <v>26</v>
      </c>
      <c r="C11" s="183"/>
      <c r="D11" s="183">
        <v>0.02</v>
      </c>
      <c r="E11" s="183">
        <v>0</v>
      </c>
      <c r="F11" s="51" t="s">
        <v>19</v>
      </c>
      <c r="G11" s="55" t="s">
        <v>22</v>
      </c>
      <c r="H11" s="183"/>
      <c r="I11" s="183"/>
      <c r="J11" s="183"/>
      <c r="K11" s="183"/>
      <c r="L11" s="183"/>
      <c r="M11" s="183"/>
      <c r="N11" s="295"/>
      <c r="O11" s="295"/>
      <c r="P11" s="295"/>
      <c r="Q11" s="295"/>
      <c r="R11" s="296"/>
      <c r="S11" s="177"/>
    </row>
    <row r="12" spans="1:19" ht="24.75" customHeight="1" x14ac:dyDescent="0.2">
      <c r="A12" s="171"/>
      <c r="B12" s="182" t="s">
        <v>2</v>
      </c>
      <c r="C12" s="297"/>
      <c r="D12" s="183">
        <v>0</v>
      </c>
      <c r="E12" s="194">
        <v>-0.1</v>
      </c>
      <c r="F12" s="51" t="s">
        <v>19</v>
      </c>
      <c r="G12" s="55" t="s">
        <v>22</v>
      </c>
      <c r="H12" s="183"/>
      <c r="I12" s="183"/>
      <c r="J12" s="183"/>
      <c r="K12" s="183"/>
      <c r="L12" s="183"/>
      <c r="M12" s="183"/>
      <c r="N12" s="295"/>
      <c r="O12" s="295"/>
      <c r="P12" s="295"/>
      <c r="Q12" s="295"/>
      <c r="R12" s="296"/>
      <c r="S12" s="177"/>
    </row>
    <row r="13" spans="1:19" ht="24.75" customHeight="1" x14ac:dyDescent="0.2">
      <c r="A13" s="171"/>
      <c r="B13" s="182" t="s">
        <v>3</v>
      </c>
      <c r="C13" s="297"/>
      <c r="D13" s="183">
        <v>0</v>
      </c>
      <c r="E13" s="183">
        <v>-0.1</v>
      </c>
      <c r="F13" s="51" t="s">
        <v>19</v>
      </c>
      <c r="G13" s="55" t="s">
        <v>22</v>
      </c>
      <c r="H13" s="183"/>
      <c r="I13" s="183"/>
      <c r="J13" s="183"/>
      <c r="K13" s="183"/>
      <c r="L13" s="183"/>
      <c r="M13" s="183"/>
      <c r="N13" s="295"/>
      <c r="O13" s="295"/>
      <c r="P13" s="295"/>
      <c r="Q13" s="295"/>
      <c r="R13" s="296"/>
      <c r="S13" s="177"/>
    </row>
    <row r="14" spans="1:19" ht="24.75" customHeight="1" x14ac:dyDescent="0.2">
      <c r="A14" s="171"/>
      <c r="B14" s="182" t="s">
        <v>27</v>
      </c>
      <c r="C14" s="297"/>
      <c r="D14" s="183">
        <v>0</v>
      </c>
      <c r="E14" s="183">
        <v>-0.1</v>
      </c>
      <c r="F14" s="51" t="s">
        <v>19</v>
      </c>
      <c r="G14" s="55" t="s">
        <v>22</v>
      </c>
      <c r="H14" s="183"/>
      <c r="I14" s="183"/>
      <c r="J14" s="183"/>
      <c r="K14" s="183"/>
      <c r="L14" s="183"/>
      <c r="M14" s="183"/>
      <c r="N14" s="295"/>
      <c r="O14" s="295"/>
      <c r="P14" s="295"/>
      <c r="Q14" s="295"/>
      <c r="R14" s="296"/>
      <c r="S14" s="177"/>
    </row>
    <row r="15" spans="1:19" ht="24.75" customHeight="1" x14ac:dyDescent="0.2">
      <c r="A15" s="171"/>
      <c r="B15" s="182" t="s">
        <v>28</v>
      </c>
      <c r="C15" s="297"/>
      <c r="D15" s="183">
        <v>0.02</v>
      </c>
      <c r="E15" s="183">
        <v>-0.05</v>
      </c>
      <c r="F15" s="51" t="s">
        <v>19</v>
      </c>
      <c r="G15" s="55" t="s">
        <v>22</v>
      </c>
      <c r="H15" s="183"/>
      <c r="I15" s="183"/>
      <c r="J15" s="183"/>
      <c r="K15" s="183"/>
      <c r="L15" s="183"/>
      <c r="M15" s="183"/>
      <c r="N15" s="295"/>
      <c r="O15" s="295"/>
      <c r="P15" s="295"/>
      <c r="Q15" s="295"/>
      <c r="R15" s="296"/>
      <c r="S15" s="177"/>
    </row>
    <row r="16" spans="1:19" ht="24.75" customHeight="1" x14ac:dyDescent="0.2">
      <c r="A16" s="171"/>
      <c r="B16" s="182" t="s">
        <v>4</v>
      </c>
      <c r="C16" s="297"/>
      <c r="D16" s="183">
        <v>0</v>
      </c>
      <c r="E16" s="183">
        <v>-0.05</v>
      </c>
      <c r="F16" s="51" t="s">
        <v>19</v>
      </c>
      <c r="G16" s="56" t="s">
        <v>22</v>
      </c>
      <c r="H16" s="183"/>
      <c r="I16" s="183"/>
      <c r="J16" s="183"/>
      <c r="K16" s="183"/>
      <c r="L16" s="183"/>
      <c r="M16" s="183"/>
      <c r="N16" s="295"/>
      <c r="O16" s="295"/>
      <c r="P16" s="295"/>
      <c r="Q16" s="295"/>
      <c r="R16" s="296"/>
      <c r="S16" s="177"/>
    </row>
    <row r="17" spans="1:19" ht="33.75" x14ac:dyDescent="0.2">
      <c r="A17" s="171"/>
      <c r="B17" s="182" t="s">
        <v>9</v>
      </c>
      <c r="C17" s="183"/>
      <c r="D17" s="183">
        <v>0.05</v>
      </c>
      <c r="E17" s="183">
        <v>0</v>
      </c>
      <c r="F17" s="114" t="s">
        <v>16</v>
      </c>
      <c r="G17" s="59" t="s">
        <v>146</v>
      </c>
      <c r="H17" s="183"/>
      <c r="I17" s="183"/>
      <c r="J17" s="183"/>
      <c r="K17" s="183"/>
      <c r="L17" s="183"/>
      <c r="M17" s="183"/>
      <c r="N17" s="295"/>
      <c r="O17" s="295"/>
      <c r="P17" s="295"/>
      <c r="Q17" s="295"/>
      <c r="R17" s="296"/>
      <c r="S17" s="177"/>
    </row>
    <row r="18" spans="1:19" ht="24.75" customHeight="1" thickBot="1" x14ac:dyDescent="0.25">
      <c r="A18" s="171"/>
      <c r="B18" s="182" t="s">
        <v>5</v>
      </c>
      <c r="C18" s="297"/>
      <c r="D18" s="183">
        <v>0</v>
      </c>
      <c r="E18" s="183">
        <v>-0.03</v>
      </c>
      <c r="F18" s="51" t="s">
        <v>19</v>
      </c>
      <c r="G18" s="55" t="s">
        <v>22</v>
      </c>
      <c r="H18" s="183"/>
      <c r="I18" s="183"/>
      <c r="J18" s="183"/>
      <c r="K18" s="183"/>
      <c r="L18" s="183"/>
      <c r="M18" s="183"/>
      <c r="N18" s="295"/>
      <c r="O18" s="295"/>
      <c r="P18" s="295"/>
      <c r="Q18" s="295"/>
      <c r="R18" s="296"/>
      <c r="S18" s="177"/>
    </row>
    <row r="19" spans="1:19" ht="6" customHeight="1" thickBot="1" x14ac:dyDescent="0.25">
      <c r="A19" s="184"/>
      <c r="B19" s="185"/>
      <c r="C19" s="185"/>
      <c r="D19" s="185"/>
      <c r="E19" s="186"/>
      <c r="F19" s="186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7"/>
    </row>
    <row r="20" spans="1:19" ht="13.5" thickTop="1" x14ac:dyDescent="0.2"/>
    <row r="21" spans="1:19" x14ac:dyDescent="0.2">
      <c r="L21" s="578" t="s">
        <v>134</v>
      </c>
      <c r="M21" s="578"/>
      <c r="N21" s="578"/>
      <c r="O21" s="401"/>
      <c r="P21" s="401"/>
      <c r="Q21" s="417"/>
      <c r="R21" s="417"/>
    </row>
    <row r="22" spans="1:19" x14ac:dyDescent="0.2">
      <c r="O22" s="510" t="s">
        <v>138</v>
      </c>
      <c r="P22" s="510"/>
      <c r="Q22" s="511" t="s">
        <v>139</v>
      </c>
      <c r="R22" s="512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1" priority="1" stopIfTrue="1" operator="equal">
      <formula>"ok"</formula>
    </cfRule>
    <cfRule type="cellIs" dxfId="0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199" customWidth="1"/>
    <col min="2" max="2" width="5.85546875" style="199" customWidth="1"/>
    <col min="3" max="3" width="10.28515625" style="199" customWidth="1"/>
    <col min="4" max="5" width="6.28515625" style="199" customWidth="1"/>
    <col min="6" max="6" width="5.7109375" style="199" customWidth="1"/>
    <col min="7" max="7" width="10.42578125" style="199" customWidth="1"/>
    <col min="8" max="18" width="9" style="199" customWidth="1"/>
    <col min="19" max="19" width="1.42578125" style="199" customWidth="1"/>
    <col min="20" max="16384" width="9.140625" style="199"/>
  </cols>
  <sheetData>
    <row r="1" spans="1:19" ht="8.25" customHeight="1" thickTop="1" thickBot="1" x14ac:dyDescent="0.25">
      <c r="A1" s="195"/>
      <c r="B1" s="196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8"/>
    </row>
    <row r="2" spans="1:19" ht="23.25" x14ac:dyDescent="0.2">
      <c r="A2" s="200"/>
      <c r="B2" s="549"/>
      <c r="C2" s="550"/>
      <c r="D2" s="551"/>
      <c r="E2" s="558" t="s">
        <v>10</v>
      </c>
      <c r="F2" s="559"/>
      <c r="G2" s="559"/>
      <c r="H2" s="560"/>
      <c r="I2" s="564" t="s">
        <v>11</v>
      </c>
      <c r="J2" s="565"/>
      <c r="K2" s="568">
        <f>Данные!B25</f>
        <v>30</v>
      </c>
      <c r="L2" s="569"/>
      <c r="M2" s="201"/>
      <c r="N2" s="202"/>
      <c r="O2" s="203"/>
      <c r="P2" s="591"/>
      <c r="Q2" s="591"/>
      <c r="R2" s="204"/>
      <c r="S2" s="205"/>
    </row>
    <row r="3" spans="1:19" ht="17.25" customHeight="1" thickBot="1" x14ac:dyDescent="0.25">
      <c r="A3" s="200"/>
      <c r="B3" s="552"/>
      <c r="C3" s="553"/>
      <c r="D3" s="554"/>
      <c r="E3" s="561" t="s">
        <v>91</v>
      </c>
      <c r="F3" s="562"/>
      <c r="G3" s="562"/>
      <c r="H3" s="563"/>
      <c r="I3" s="566"/>
      <c r="J3" s="567"/>
      <c r="K3" s="570"/>
      <c r="L3" s="571"/>
      <c r="M3" s="206"/>
      <c r="N3" s="207"/>
      <c r="O3" s="207"/>
      <c r="P3" s="207"/>
      <c r="Q3" s="207"/>
      <c r="R3" s="208"/>
      <c r="S3" s="205"/>
    </row>
    <row r="4" spans="1:19" ht="17.100000000000001" customHeight="1" thickBot="1" x14ac:dyDescent="0.25">
      <c r="A4" s="200"/>
      <c r="B4" s="555"/>
      <c r="C4" s="556"/>
      <c r="D4" s="557"/>
      <c r="E4" s="241"/>
      <c r="F4" s="241"/>
      <c r="G4" s="241"/>
      <c r="H4" s="241"/>
      <c r="I4" s="242"/>
      <c r="J4" s="240"/>
      <c r="K4" s="243"/>
      <c r="L4" s="244"/>
      <c r="M4" s="206"/>
      <c r="N4" s="207"/>
      <c r="O4" s="207"/>
      <c r="P4" s="207"/>
      <c r="Q4" s="207"/>
      <c r="R4" s="208"/>
      <c r="S4" s="205"/>
    </row>
    <row r="5" spans="1:19" ht="24.75" thickTop="1" thickBot="1" x14ac:dyDescent="0.25">
      <c r="A5" s="200"/>
      <c r="B5" s="541" t="s">
        <v>13</v>
      </c>
      <c r="C5" s="572"/>
      <c r="D5" s="453" t="str">
        <f>Данные!$A5</f>
        <v>PCI</v>
      </c>
      <c r="E5" s="454"/>
      <c r="F5" s="454"/>
      <c r="G5" s="454"/>
      <c r="H5" s="455"/>
      <c r="I5" s="573"/>
      <c r="J5" s="574"/>
      <c r="K5" s="575"/>
      <c r="L5" s="455"/>
      <c r="M5" s="209"/>
      <c r="N5" s="207"/>
      <c r="O5" s="207"/>
      <c r="P5" s="207"/>
      <c r="Q5" s="207"/>
      <c r="R5" s="208"/>
      <c r="S5" s="205"/>
    </row>
    <row r="6" spans="1:19" ht="17.100000000000001" customHeight="1" thickTop="1" thickBot="1" x14ac:dyDescent="0.25">
      <c r="A6" s="200"/>
      <c r="B6" s="541" t="s">
        <v>12</v>
      </c>
      <c r="C6" s="572"/>
      <c r="D6" s="447" t="str">
        <f>Данные!$A2</f>
        <v>III-2-82-450-1 (Банка 0,45 л.)</v>
      </c>
      <c r="E6" s="544"/>
      <c r="F6" s="544"/>
      <c r="G6" s="544"/>
      <c r="H6" s="545"/>
      <c r="I6" s="573"/>
      <c r="J6" s="574"/>
      <c r="K6" s="575"/>
      <c r="L6" s="455"/>
      <c r="M6" s="206"/>
      <c r="N6" s="207"/>
      <c r="O6" s="207"/>
      <c r="P6" s="207"/>
      <c r="Q6" s="207"/>
      <c r="R6" s="208"/>
      <c r="S6" s="205"/>
    </row>
    <row r="7" spans="1:19" ht="69.75" customHeight="1" thickTop="1" thickBot="1" x14ac:dyDescent="0.25">
      <c r="A7" s="200"/>
      <c r="B7" s="505" t="s">
        <v>14</v>
      </c>
      <c r="C7" s="576"/>
      <c r="D7" s="456">
        <f>Данные!$A8</f>
        <v>0</v>
      </c>
      <c r="E7" s="507"/>
      <c r="F7" s="507"/>
      <c r="G7" s="507"/>
      <c r="H7" s="508"/>
      <c r="I7" s="577" t="s">
        <v>15</v>
      </c>
      <c r="J7" s="576"/>
      <c r="K7" s="444">
        <f>Данные!D11</f>
        <v>43959</v>
      </c>
      <c r="L7" s="445"/>
      <c r="M7" s="209"/>
      <c r="N7" s="207"/>
      <c r="O7" s="207"/>
      <c r="P7" s="207"/>
      <c r="Q7" s="207"/>
      <c r="R7" s="208"/>
      <c r="S7" s="205"/>
    </row>
    <row r="8" spans="1:19" ht="5.25" customHeight="1" thickBot="1" x14ac:dyDescent="0.25">
      <c r="A8" s="210"/>
      <c r="B8" s="211"/>
      <c r="C8" s="212"/>
      <c r="D8" s="212"/>
      <c r="E8" s="213"/>
      <c r="F8" s="214"/>
      <c r="G8" s="213"/>
      <c r="H8" s="213"/>
      <c r="I8" s="213"/>
      <c r="J8" s="213"/>
      <c r="K8" s="213"/>
      <c r="L8" s="213"/>
      <c r="M8" s="214"/>
      <c r="N8" s="214"/>
      <c r="O8" s="213"/>
      <c r="P8" s="213"/>
      <c r="Q8" s="213"/>
      <c r="R8" s="215"/>
      <c r="S8" s="216"/>
    </row>
    <row r="9" spans="1:19" ht="34.5" thickBot="1" x14ac:dyDescent="0.25">
      <c r="A9" s="217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79"/>
      <c r="I9" s="179"/>
      <c r="J9" s="179"/>
      <c r="K9" s="179"/>
      <c r="L9" s="179"/>
      <c r="M9" s="218"/>
      <c r="N9" s="218"/>
      <c r="O9" s="218"/>
      <c r="P9" s="218"/>
      <c r="Q9" s="218"/>
      <c r="R9" s="219"/>
      <c r="S9" s="220"/>
    </row>
    <row r="10" spans="1:19" ht="24.75" customHeight="1" x14ac:dyDescent="0.2">
      <c r="A10" s="210"/>
      <c r="B10" s="221" t="s">
        <v>25</v>
      </c>
      <c r="C10" s="299"/>
      <c r="D10" s="222">
        <v>0</v>
      </c>
      <c r="E10" s="222">
        <v>-0.2</v>
      </c>
      <c r="F10" s="51" t="s">
        <v>19</v>
      </c>
      <c r="G10" s="55" t="s">
        <v>22</v>
      </c>
      <c r="H10" s="223"/>
      <c r="I10" s="222"/>
      <c r="J10" s="224"/>
      <c r="K10" s="224"/>
      <c r="L10" s="224"/>
      <c r="M10" s="224"/>
      <c r="N10" s="224"/>
      <c r="O10" s="224"/>
      <c r="P10" s="224"/>
      <c r="Q10" s="224"/>
      <c r="R10" s="225"/>
      <c r="S10" s="216"/>
    </row>
    <row r="11" spans="1:19" ht="24.75" customHeight="1" x14ac:dyDescent="0.2">
      <c r="A11" s="210"/>
      <c r="B11" s="226" t="s">
        <v>26</v>
      </c>
      <c r="C11" s="300"/>
      <c r="D11" s="227">
        <v>0.03</v>
      </c>
      <c r="E11" s="227">
        <v>-0.03</v>
      </c>
      <c r="F11" s="51" t="s">
        <v>19</v>
      </c>
      <c r="G11" s="55" t="s">
        <v>22</v>
      </c>
      <c r="H11" s="228"/>
      <c r="I11" s="229"/>
      <c r="J11" s="229"/>
      <c r="K11" s="229"/>
      <c r="L11" s="229"/>
      <c r="M11" s="229"/>
      <c r="N11" s="229"/>
      <c r="O11" s="229"/>
      <c r="P11" s="229"/>
      <c r="Q11" s="229"/>
      <c r="R11" s="230"/>
      <c r="S11" s="216"/>
    </row>
    <row r="12" spans="1:19" ht="24.75" customHeight="1" x14ac:dyDescent="0.2">
      <c r="A12" s="210"/>
      <c r="B12" s="226" t="s">
        <v>2</v>
      </c>
      <c r="C12" s="300"/>
      <c r="D12" s="227">
        <v>0</v>
      </c>
      <c r="E12" s="227">
        <v>-0.03</v>
      </c>
      <c r="F12" s="114" t="s">
        <v>16</v>
      </c>
      <c r="G12" s="55" t="s">
        <v>22</v>
      </c>
      <c r="H12" s="228"/>
      <c r="I12" s="229"/>
      <c r="J12" s="229"/>
      <c r="K12" s="229"/>
      <c r="L12" s="229"/>
      <c r="M12" s="229"/>
      <c r="N12" s="229"/>
      <c r="O12" s="229"/>
      <c r="P12" s="229"/>
      <c r="Q12" s="229"/>
      <c r="R12" s="230"/>
      <c r="S12" s="216"/>
    </row>
    <row r="13" spans="1:19" ht="24.75" customHeight="1" x14ac:dyDescent="0.2">
      <c r="A13" s="210"/>
      <c r="B13" s="226" t="s">
        <v>3</v>
      </c>
      <c r="C13" s="300"/>
      <c r="D13" s="227">
        <v>0.05</v>
      </c>
      <c r="E13" s="227">
        <v>-0.05</v>
      </c>
      <c r="F13" s="114" t="s">
        <v>16</v>
      </c>
      <c r="G13" s="55" t="s">
        <v>22</v>
      </c>
      <c r="H13" s="228"/>
      <c r="I13" s="229"/>
      <c r="J13" s="229"/>
      <c r="K13" s="229"/>
      <c r="L13" s="229"/>
      <c r="M13" s="229"/>
      <c r="N13" s="229"/>
      <c r="O13" s="229"/>
      <c r="P13" s="229"/>
      <c r="Q13" s="229"/>
      <c r="R13" s="230"/>
      <c r="S13" s="216"/>
    </row>
    <row r="14" spans="1:19" ht="24.75" customHeight="1" x14ac:dyDescent="0.2">
      <c r="A14" s="210"/>
      <c r="B14" s="226" t="s">
        <v>27</v>
      </c>
      <c r="C14" s="300"/>
      <c r="D14" s="227">
        <v>0.1</v>
      </c>
      <c r="E14" s="227">
        <v>-0.1</v>
      </c>
      <c r="F14" s="51" t="s">
        <v>19</v>
      </c>
      <c r="G14" s="55" t="s">
        <v>22</v>
      </c>
      <c r="H14" s="228"/>
      <c r="I14" s="229"/>
      <c r="J14" s="227"/>
      <c r="K14" s="227"/>
      <c r="L14" s="227"/>
      <c r="M14" s="227"/>
      <c r="N14" s="229"/>
      <c r="O14" s="229"/>
      <c r="P14" s="229"/>
      <c r="Q14" s="229"/>
      <c r="R14" s="230"/>
      <c r="S14" s="216"/>
    </row>
    <row r="15" spans="1:19" ht="24.75" customHeight="1" x14ac:dyDescent="0.2">
      <c r="A15" s="210"/>
      <c r="B15" s="226" t="s">
        <v>28</v>
      </c>
      <c r="C15" s="300"/>
      <c r="D15" s="227">
        <v>0.05</v>
      </c>
      <c r="E15" s="227">
        <v>-0.05</v>
      </c>
      <c r="F15" s="51" t="s">
        <v>19</v>
      </c>
      <c r="G15" s="55" t="s">
        <v>22</v>
      </c>
      <c r="H15" s="231"/>
      <c r="I15" s="229"/>
      <c r="J15" s="229"/>
      <c r="K15" s="229"/>
      <c r="L15" s="229"/>
      <c r="M15" s="229"/>
      <c r="N15" s="229"/>
      <c r="O15" s="229"/>
      <c r="P15" s="229"/>
      <c r="Q15" s="229"/>
      <c r="R15" s="230"/>
      <c r="S15" s="216"/>
    </row>
    <row r="16" spans="1:19" ht="24.75" customHeight="1" x14ac:dyDescent="0.2">
      <c r="A16" s="210"/>
      <c r="B16" s="226" t="s">
        <v>9</v>
      </c>
      <c r="C16" s="300"/>
      <c r="D16" s="227">
        <v>0.05</v>
      </c>
      <c r="E16" s="227">
        <v>-0.05</v>
      </c>
      <c r="F16" s="51" t="s">
        <v>19</v>
      </c>
      <c r="G16" s="55" t="s">
        <v>22</v>
      </c>
      <c r="H16" s="228"/>
      <c r="I16" s="227"/>
      <c r="J16" s="227"/>
      <c r="K16" s="227"/>
      <c r="L16" s="227"/>
      <c r="M16" s="227"/>
      <c r="N16" s="229"/>
      <c r="O16" s="229"/>
      <c r="P16" s="229"/>
      <c r="Q16" s="229"/>
      <c r="R16" s="230"/>
      <c r="S16" s="216"/>
    </row>
    <row r="17" spans="1:19" ht="24.75" customHeight="1" x14ac:dyDescent="0.2">
      <c r="A17" s="210"/>
      <c r="B17" s="226" t="s">
        <v>5</v>
      </c>
      <c r="C17" s="300"/>
      <c r="D17" s="227">
        <v>0.05</v>
      </c>
      <c r="E17" s="227">
        <v>-0.05</v>
      </c>
      <c r="F17" s="51" t="s">
        <v>19</v>
      </c>
      <c r="G17" s="55" t="s">
        <v>22</v>
      </c>
      <c r="H17" s="228"/>
      <c r="I17" s="229"/>
      <c r="J17" s="229"/>
      <c r="K17" s="229"/>
      <c r="L17" s="229"/>
      <c r="M17" s="229"/>
      <c r="N17" s="229"/>
      <c r="O17" s="229"/>
      <c r="P17" s="229"/>
      <c r="Q17" s="229"/>
      <c r="R17" s="230"/>
      <c r="S17" s="216"/>
    </row>
    <row r="18" spans="1:19" ht="24.75" customHeight="1" thickBot="1" x14ac:dyDescent="0.25">
      <c r="A18" s="210"/>
      <c r="B18" s="588" t="s">
        <v>53</v>
      </c>
      <c r="C18" s="589"/>
      <c r="D18" s="589"/>
      <c r="E18" s="590"/>
      <c r="F18" s="114" t="s">
        <v>16</v>
      </c>
      <c r="G18" s="251" t="s">
        <v>46</v>
      </c>
      <c r="H18" s="232"/>
      <c r="I18" s="233"/>
      <c r="J18" s="233"/>
      <c r="K18" s="233"/>
      <c r="L18" s="233"/>
      <c r="M18" s="233"/>
      <c r="N18" s="233"/>
      <c r="O18" s="233"/>
      <c r="P18" s="233"/>
      <c r="Q18" s="233"/>
      <c r="R18" s="234"/>
      <c r="S18" s="216"/>
    </row>
    <row r="19" spans="1:19" ht="6" customHeight="1" thickBot="1" x14ac:dyDescent="0.25">
      <c r="A19" s="235"/>
      <c r="B19" s="236"/>
      <c r="C19" s="236"/>
      <c r="D19" s="236"/>
      <c r="E19" s="237"/>
      <c r="F19" s="237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8"/>
    </row>
    <row r="20" spans="1:19" ht="13.5" thickTop="1" x14ac:dyDescent="0.2"/>
    <row r="21" spans="1:19" x14ac:dyDescent="0.2">
      <c r="L21" s="578" t="s">
        <v>134</v>
      </c>
      <c r="M21" s="578"/>
      <c r="N21" s="578"/>
      <c r="O21" s="401"/>
      <c r="P21" s="401"/>
      <c r="Q21" s="417"/>
      <c r="R21" s="417"/>
    </row>
    <row r="22" spans="1:19" x14ac:dyDescent="0.2">
      <c r="O22" s="510" t="s">
        <v>138</v>
      </c>
      <c r="P22" s="510"/>
      <c r="Q22" s="511" t="s">
        <v>139</v>
      </c>
      <c r="R22" s="512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28"/>
      <c r="B2" s="549"/>
      <c r="C2" s="550"/>
      <c r="D2" s="551"/>
      <c r="E2" s="558" t="s">
        <v>10</v>
      </c>
      <c r="F2" s="559"/>
      <c r="G2" s="559"/>
      <c r="H2" s="560"/>
      <c r="I2" s="564" t="s">
        <v>11</v>
      </c>
      <c r="J2" s="565"/>
      <c r="K2" s="568">
        <f>Данные!B26</f>
        <v>0</v>
      </c>
      <c r="L2" s="569"/>
      <c r="M2" s="129"/>
      <c r="N2" s="130"/>
      <c r="O2" s="131"/>
      <c r="P2" s="592"/>
      <c r="Q2" s="592"/>
      <c r="R2" s="132"/>
      <c r="S2" s="133"/>
    </row>
    <row r="3" spans="1:19" ht="17.25" customHeight="1" thickBot="1" x14ac:dyDescent="0.25">
      <c r="A3" s="128"/>
      <c r="B3" s="552"/>
      <c r="C3" s="553"/>
      <c r="D3" s="554"/>
      <c r="E3" s="561" t="s">
        <v>54</v>
      </c>
      <c r="F3" s="562"/>
      <c r="G3" s="562"/>
      <c r="H3" s="563"/>
      <c r="I3" s="566"/>
      <c r="J3" s="567"/>
      <c r="K3" s="570"/>
      <c r="L3" s="571"/>
      <c r="M3" s="134"/>
      <c r="N3" s="135"/>
      <c r="O3" s="135"/>
      <c r="P3" s="135"/>
      <c r="Q3" s="135"/>
      <c r="R3" s="136"/>
      <c r="S3" s="133"/>
    </row>
    <row r="4" spans="1:19" ht="17.100000000000001" customHeight="1" thickBot="1" x14ac:dyDescent="0.25">
      <c r="A4" s="128"/>
      <c r="B4" s="555"/>
      <c r="C4" s="556"/>
      <c r="D4" s="557"/>
      <c r="E4" s="241"/>
      <c r="F4" s="241"/>
      <c r="G4" s="241"/>
      <c r="H4" s="241"/>
      <c r="I4" s="242"/>
      <c r="J4" s="240"/>
      <c r="K4" s="243"/>
      <c r="L4" s="244"/>
      <c r="M4" s="134"/>
      <c r="N4" s="135"/>
      <c r="O4" s="135"/>
      <c r="P4" s="135"/>
      <c r="Q4" s="135"/>
      <c r="R4" s="136"/>
      <c r="S4" s="133"/>
    </row>
    <row r="5" spans="1:19" ht="24.75" thickTop="1" thickBot="1" x14ac:dyDescent="0.25">
      <c r="A5" s="128"/>
      <c r="B5" s="541" t="s">
        <v>13</v>
      </c>
      <c r="C5" s="572"/>
      <c r="D5" s="453" t="str">
        <f>Данные!$A5</f>
        <v>PCI</v>
      </c>
      <c r="E5" s="454"/>
      <c r="F5" s="454"/>
      <c r="G5" s="454"/>
      <c r="H5" s="455"/>
      <c r="I5" s="573"/>
      <c r="J5" s="574"/>
      <c r="K5" s="575"/>
      <c r="L5" s="455"/>
      <c r="M5" s="137"/>
      <c r="N5" s="135"/>
      <c r="O5" s="135"/>
      <c r="P5" s="135"/>
      <c r="Q5" s="135"/>
      <c r="R5" s="136"/>
      <c r="S5" s="133"/>
    </row>
    <row r="6" spans="1:19" ht="17.100000000000001" customHeight="1" thickTop="1" thickBot="1" x14ac:dyDescent="0.25">
      <c r="A6" s="128"/>
      <c r="B6" s="541" t="s">
        <v>12</v>
      </c>
      <c r="C6" s="572"/>
      <c r="D6" s="447" t="str">
        <f>Данные!$A2</f>
        <v>III-2-82-450-1 (Банка 0,45 л.)</v>
      </c>
      <c r="E6" s="544"/>
      <c r="F6" s="544"/>
      <c r="G6" s="544"/>
      <c r="H6" s="545"/>
      <c r="I6" s="573"/>
      <c r="J6" s="574"/>
      <c r="K6" s="575"/>
      <c r="L6" s="455"/>
      <c r="M6" s="134"/>
      <c r="N6" s="135"/>
      <c r="O6" s="135"/>
      <c r="P6" s="135"/>
      <c r="Q6" s="135"/>
      <c r="R6" s="136"/>
      <c r="S6" s="133"/>
    </row>
    <row r="7" spans="1:19" ht="65.25" customHeight="1" thickTop="1" thickBot="1" x14ac:dyDescent="0.25">
      <c r="A7" s="128"/>
      <c r="B7" s="505" t="s">
        <v>14</v>
      </c>
      <c r="C7" s="576"/>
      <c r="D7" s="456">
        <f>Данные!$A8</f>
        <v>0</v>
      </c>
      <c r="E7" s="507"/>
      <c r="F7" s="507"/>
      <c r="G7" s="507"/>
      <c r="H7" s="508"/>
      <c r="I7" s="577" t="s">
        <v>15</v>
      </c>
      <c r="J7" s="576"/>
      <c r="K7" s="444">
        <f>Данные!D11</f>
        <v>43959</v>
      </c>
      <c r="L7" s="445"/>
      <c r="M7" s="137"/>
      <c r="N7" s="135"/>
      <c r="O7" s="135"/>
      <c r="P7" s="135"/>
      <c r="Q7" s="135"/>
      <c r="R7" s="136"/>
      <c r="S7" s="133"/>
    </row>
    <row r="8" spans="1:19" ht="3.75" customHeight="1" thickBot="1" x14ac:dyDescent="0.25">
      <c r="A8" s="78"/>
      <c r="B8" s="138"/>
      <c r="C8" s="139"/>
      <c r="D8" s="139"/>
      <c r="E8" s="140"/>
      <c r="F8" s="82"/>
      <c r="G8" s="140"/>
      <c r="H8" s="140"/>
      <c r="I8" s="140"/>
      <c r="J8" s="140"/>
      <c r="K8" s="140"/>
      <c r="L8" s="140"/>
      <c r="M8" s="82"/>
      <c r="N8" s="83"/>
      <c r="O8" s="141"/>
      <c r="P8" s="141"/>
      <c r="Q8" s="141"/>
      <c r="R8" s="142"/>
      <c r="S8" s="86"/>
    </row>
    <row r="9" spans="1:19" ht="34.5" thickBot="1" x14ac:dyDescent="0.25">
      <c r="A9" s="143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44"/>
      <c r="I9" s="144"/>
      <c r="J9" s="144"/>
      <c r="K9" s="144"/>
      <c r="L9" s="144"/>
      <c r="M9" s="145"/>
      <c r="N9" s="145"/>
      <c r="O9" s="145"/>
      <c r="P9" s="145"/>
      <c r="Q9" s="145"/>
      <c r="R9" s="146"/>
      <c r="S9" s="147"/>
    </row>
    <row r="10" spans="1:19" ht="24.75" customHeight="1" x14ac:dyDescent="0.2">
      <c r="A10" s="148"/>
      <c r="B10" s="149" t="s">
        <v>25</v>
      </c>
      <c r="C10" s="302"/>
      <c r="D10" s="150" t="s">
        <v>39</v>
      </c>
      <c r="E10" s="150">
        <v>-0.1</v>
      </c>
      <c r="F10" s="51" t="s">
        <v>19</v>
      </c>
      <c r="G10" s="55" t="s">
        <v>22</v>
      </c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1"/>
      <c r="S10" s="152"/>
    </row>
    <row r="11" spans="1:19" ht="24.75" customHeight="1" x14ac:dyDescent="0.2">
      <c r="A11" s="148"/>
      <c r="B11" s="149" t="s">
        <v>26</v>
      </c>
      <c r="C11" s="302"/>
      <c r="D11" s="150" t="s">
        <v>39</v>
      </c>
      <c r="E11" s="150">
        <v>0</v>
      </c>
      <c r="F11" s="51" t="s">
        <v>19</v>
      </c>
      <c r="G11" s="55" t="s">
        <v>22</v>
      </c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1"/>
      <c r="S11" s="152"/>
    </row>
    <row r="12" spans="1:19" ht="24.75" customHeight="1" x14ac:dyDescent="0.2">
      <c r="A12" s="148"/>
      <c r="B12" s="149" t="s">
        <v>2</v>
      </c>
      <c r="C12" s="301"/>
      <c r="D12" s="150" t="s">
        <v>39</v>
      </c>
      <c r="E12" s="150">
        <v>-0.1</v>
      </c>
      <c r="F12" s="51" t="s">
        <v>19</v>
      </c>
      <c r="G12" s="55" t="s">
        <v>22</v>
      </c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1"/>
      <c r="S12" s="152"/>
    </row>
    <row r="13" spans="1:19" ht="24.75" customHeight="1" x14ac:dyDescent="0.2">
      <c r="A13" s="148"/>
      <c r="B13" s="149" t="s">
        <v>3</v>
      </c>
      <c r="C13" s="302"/>
      <c r="D13" s="150">
        <v>0.1</v>
      </c>
      <c r="E13" s="150">
        <v>-0.1</v>
      </c>
      <c r="F13" s="51" t="s">
        <v>19</v>
      </c>
      <c r="G13" s="55" t="s">
        <v>22</v>
      </c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1"/>
      <c r="S13" s="152"/>
    </row>
    <row r="14" spans="1:19" ht="24.75" customHeight="1" x14ac:dyDescent="0.2">
      <c r="A14" s="148"/>
      <c r="B14" s="149" t="s">
        <v>27</v>
      </c>
      <c r="C14" s="301"/>
      <c r="D14" s="150">
        <v>0</v>
      </c>
      <c r="E14" s="150">
        <v>-7.0000000000000007E-2</v>
      </c>
      <c r="F14" s="114" t="s">
        <v>16</v>
      </c>
      <c r="G14" s="55" t="s">
        <v>22</v>
      </c>
      <c r="H14" s="153"/>
      <c r="I14" s="153"/>
      <c r="J14" s="153"/>
      <c r="K14" s="150"/>
      <c r="L14" s="150"/>
      <c r="M14" s="150"/>
      <c r="N14" s="150"/>
      <c r="O14" s="150"/>
      <c r="P14" s="150"/>
      <c r="Q14" s="150"/>
      <c r="R14" s="151"/>
      <c r="S14" s="152"/>
    </row>
    <row r="15" spans="1:19" ht="24.75" customHeight="1" x14ac:dyDescent="0.2">
      <c r="A15" s="148"/>
      <c r="B15" s="149" t="s">
        <v>28</v>
      </c>
      <c r="C15" s="301"/>
      <c r="D15" s="150">
        <v>0.05</v>
      </c>
      <c r="E15" s="154">
        <v>-0.05</v>
      </c>
      <c r="F15" s="114" t="s">
        <v>16</v>
      </c>
      <c r="G15" s="55" t="s">
        <v>22</v>
      </c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1"/>
      <c r="S15" s="152"/>
    </row>
    <row r="16" spans="1:19" ht="24.75" customHeight="1" thickBot="1" x14ac:dyDescent="0.25">
      <c r="A16" s="148"/>
      <c r="B16" s="149" t="s">
        <v>4</v>
      </c>
      <c r="C16" s="301"/>
      <c r="D16" s="150">
        <v>0.1</v>
      </c>
      <c r="E16" s="150">
        <v>-0.1</v>
      </c>
      <c r="F16" s="51" t="s">
        <v>19</v>
      </c>
      <c r="G16" s="55" t="s">
        <v>22</v>
      </c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1"/>
      <c r="S16" s="152"/>
    </row>
    <row r="17" spans="1:19" ht="6" customHeight="1" thickBot="1" x14ac:dyDescent="0.25">
      <c r="A17" s="108"/>
      <c r="B17" s="109"/>
      <c r="C17" s="109"/>
      <c r="D17" s="109"/>
      <c r="E17" s="155"/>
      <c r="F17" s="155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578" t="s">
        <v>134</v>
      </c>
      <c r="M19" s="578"/>
      <c r="N19" s="578"/>
      <c r="O19" s="401"/>
      <c r="P19" s="401"/>
      <c r="Q19" s="417"/>
      <c r="R19" s="417"/>
    </row>
    <row r="20" spans="1:19" x14ac:dyDescent="0.2">
      <c r="O20" s="510" t="s">
        <v>138</v>
      </c>
      <c r="P20" s="510"/>
      <c r="Q20" s="511" t="s">
        <v>139</v>
      </c>
      <c r="R20" s="512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7" zoomScale="120" zoomScaleNormal="100" zoomScaleSheetLayoutView="120" workbookViewId="0">
      <selection activeCell="B22" sqref="B22:J28"/>
    </sheetView>
  </sheetViews>
  <sheetFormatPr defaultRowHeight="12.75" x14ac:dyDescent="0.2"/>
  <cols>
    <col min="1" max="1" width="12.140625" customWidth="1"/>
    <col min="2" max="2" width="23.140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22"/>
      <c r="B1" s="399" t="s">
        <v>107</v>
      </c>
      <c r="C1" s="322"/>
      <c r="D1" s="398" t="str">
        <f>Данные!A2</f>
        <v>III-2-82-450-1 (Банка 0,45 л.)</v>
      </c>
      <c r="E1" s="322"/>
      <c r="F1" s="322"/>
      <c r="G1" s="322"/>
      <c r="H1" s="322"/>
      <c r="I1" s="322"/>
      <c r="J1" s="322"/>
      <c r="K1" s="322"/>
      <c r="L1" s="322"/>
    </row>
    <row r="2" spans="1:13" ht="15.75" x14ac:dyDescent="0.25">
      <c r="A2" s="322"/>
      <c r="B2" s="322" t="s">
        <v>141</v>
      </c>
      <c r="C2" s="322"/>
      <c r="D2" s="322"/>
      <c r="E2" s="322"/>
      <c r="F2" s="322"/>
      <c r="G2" s="322"/>
      <c r="H2" s="322"/>
      <c r="I2" s="322"/>
      <c r="J2" s="323"/>
      <c r="K2" s="323"/>
      <c r="L2" s="323"/>
    </row>
    <row r="3" spans="1:13" x14ac:dyDescent="0.2">
      <c r="A3" s="463" t="s">
        <v>142</v>
      </c>
      <c r="B3" s="463"/>
      <c r="C3" s="463"/>
      <c r="D3" s="463"/>
      <c r="E3" s="463"/>
      <c r="F3" s="463"/>
      <c r="G3" s="463"/>
      <c r="H3" s="463"/>
      <c r="I3" s="463"/>
      <c r="K3" s="324"/>
      <c r="L3" s="324"/>
      <c r="M3" s="325"/>
    </row>
    <row r="4" spans="1:13" ht="16.5" thickBot="1" x14ac:dyDescent="0.3">
      <c r="A4" s="325"/>
      <c r="B4" s="326"/>
      <c r="C4" s="326"/>
      <c r="F4" s="327"/>
      <c r="G4" s="328"/>
      <c r="H4" s="327"/>
      <c r="I4" s="327"/>
      <c r="J4" s="324"/>
      <c r="K4" s="324"/>
      <c r="M4" s="308"/>
    </row>
    <row r="5" spans="1:13" ht="64.5" thickBot="1" x14ac:dyDescent="0.25">
      <c r="A5" s="329" t="s">
        <v>108</v>
      </c>
      <c r="B5" s="330" t="s">
        <v>109</v>
      </c>
      <c r="C5" s="330" t="s">
        <v>66</v>
      </c>
      <c r="D5" s="331" t="s">
        <v>110</v>
      </c>
      <c r="E5" s="330" t="s">
        <v>111</v>
      </c>
      <c r="F5" s="330" t="s">
        <v>112</v>
      </c>
      <c r="G5" s="330" t="s">
        <v>113</v>
      </c>
      <c r="H5" s="332" t="s">
        <v>114</v>
      </c>
      <c r="I5" s="333"/>
      <c r="J5" s="333"/>
      <c r="K5" s="333"/>
      <c r="L5" s="333"/>
    </row>
    <row r="6" spans="1:13" x14ac:dyDescent="0.2">
      <c r="A6" s="334">
        <v>1</v>
      </c>
      <c r="B6" s="335" t="str">
        <f>Данные!A14</f>
        <v>Чистовая форма</v>
      </c>
      <c r="C6" s="316" t="str">
        <f>Данные!C14</f>
        <v>III-2-82-450-1</v>
      </c>
      <c r="D6" s="336">
        <f>Данные!$B14</f>
        <v>24</v>
      </c>
      <c r="E6" s="336">
        <v>24</v>
      </c>
      <c r="F6" s="337">
        <v>1</v>
      </c>
      <c r="G6" s="336">
        <f>E6-F6</f>
        <v>23</v>
      </c>
      <c r="H6" s="338"/>
      <c r="I6" s="339"/>
      <c r="J6" s="325"/>
      <c r="K6" s="325"/>
      <c r="L6" s="339"/>
    </row>
    <row r="7" spans="1:13" x14ac:dyDescent="0.2">
      <c r="A7" s="340">
        <f>A6+1</f>
        <v>2</v>
      </c>
      <c r="B7" s="341" t="str">
        <f>Данные!A15</f>
        <v>Чистовой поддон</v>
      </c>
      <c r="C7" s="316" t="str">
        <f>Данные!C15</f>
        <v>III-2-82-450-1</v>
      </c>
      <c r="D7" s="342">
        <f>Данные!$B15</f>
        <v>24</v>
      </c>
      <c r="E7" s="342">
        <v>24</v>
      </c>
      <c r="F7" s="321"/>
      <c r="G7" s="342">
        <f t="shared" ref="G7:G17" si="0">E7-F7</f>
        <v>24</v>
      </c>
      <c r="H7" s="343"/>
      <c r="I7" s="339"/>
      <c r="J7" s="325"/>
      <c r="K7" s="325"/>
      <c r="L7" s="339"/>
    </row>
    <row r="8" spans="1:13" x14ac:dyDescent="0.2">
      <c r="A8" s="340">
        <f t="shared" ref="A8:A17" si="1">A7+1</f>
        <v>3</v>
      </c>
      <c r="B8" s="341" t="str">
        <f>Данные!A16</f>
        <v>Черновая форма</v>
      </c>
      <c r="C8" s="316" t="str">
        <f>Данные!C16</f>
        <v>III-2-82-450-1</v>
      </c>
      <c r="D8" s="342">
        <f>Данные!$B16</f>
        <v>32</v>
      </c>
      <c r="E8" s="342">
        <v>32</v>
      </c>
      <c r="F8" s="321"/>
      <c r="G8" s="342">
        <f t="shared" si="0"/>
        <v>32</v>
      </c>
      <c r="H8" s="344"/>
      <c r="I8" s="339"/>
      <c r="J8" s="325"/>
      <c r="K8" s="325"/>
      <c r="L8" s="339"/>
    </row>
    <row r="9" spans="1:13" x14ac:dyDescent="0.2">
      <c r="A9" s="340">
        <f t="shared" si="1"/>
        <v>4</v>
      </c>
      <c r="B9" s="341" t="str">
        <f>Данные!A17</f>
        <v>Черновой поддон</v>
      </c>
      <c r="C9" s="316" t="str">
        <f>Данные!C17</f>
        <v>III-2-82-450-1</v>
      </c>
      <c r="D9" s="342">
        <f>Данные!$B17</f>
        <v>32</v>
      </c>
      <c r="E9" s="342">
        <v>32</v>
      </c>
      <c r="F9" s="321"/>
      <c r="G9" s="342">
        <f t="shared" si="0"/>
        <v>32</v>
      </c>
      <c r="H9" s="344"/>
      <c r="I9" s="339"/>
      <c r="J9" s="345"/>
      <c r="K9" s="325"/>
      <c r="L9" s="339"/>
    </row>
    <row r="10" spans="1:13" x14ac:dyDescent="0.2">
      <c r="A10" s="340">
        <f t="shared" si="1"/>
        <v>5</v>
      </c>
      <c r="B10" s="341" t="str">
        <f>Данные!A18</f>
        <v>Горловое кольцо</v>
      </c>
      <c r="C10" s="316" t="str">
        <f>Данные!C18</f>
        <v>III-2-82-450-1</v>
      </c>
      <c r="D10" s="342">
        <f>Данные!$B18</f>
        <v>80</v>
      </c>
      <c r="E10" s="342">
        <v>80</v>
      </c>
      <c r="F10" s="321">
        <v>15</v>
      </c>
      <c r="G10" s="342">
        <f t="shared" si="0"/>
        <v>65</v>
      </c>
      <c r="H10" s="344"/>
      <c r="I10" s="345"/>
      <c r="J10" s="345"/>
      <c r="K10" s="345"/>
      <c r="L10" s="339"/>
    </row>
    <row r="11" spans="1:13" x14ac:dyDescent="0.2">
      <c r="A11" s="340">
        <f t="shared" si="1"/>
        <v>6</v>
      </c>
      <c r="B11" s="341" t="str">
        <f>Данные!A19</f>
        <v>Направляющее кольцо</v>
      </c>
      <c r="C11" s="316" t="str">
        <f>Данные!C19</f>
        <v>III-2-82-450-1</v>
      </c>
      <c r="D11" s="342">
        <f>Данные!$B19</f>
        <v>150</v>
      </c>
      <c r="E11" s="342">
        <v>150</v>
      </c>
      <c r="F11" s="321">
        <v>41</v>
      </c>
      <c r="G11" s="342">
        <f t="shared" si="0"/>
        <v>109</v>
      </c>
      <c r="H11" s="344"/>
      <c r="I11" s="339"/>
      <c r="J11" s="345"/>
      <c r="K11" s="325"/>
      <c r="L11" s="339"/>
    </row>
    <row r="12" spans="1:13" x14ac:dyDescent="0.2">
      <c r="A12" s="340">
        <f t="shared" si="1"/>
        <v>7</v>
      </c>
      <c r="B12" s="341" t="str">
        <f>Данные!A20</f>
        <v>Плунжер</v>
      </c>
      <c r="C12" s="316" t="str">
        <f>Данные!C20</f>
        <v>III-2-82-450-1</v>
      </c>
      <c r="D12" s="342">
        <f>Данные!$B20</f>
        <v>60</v>
      </c>
      <c r="E12" s="342">
        <v>60</v>
      </c>
      <c r="F12" s="346"/>
      <c r="G12" s="342">
        <f t="shared" si="0"/>
        <v>60</v>
      </c>
      <c r="H12" s="344"/>
      <c r="I12" s="345"/>
      <c r="J12" s="345"/>
      <c r="K12" s="345"/>
      <c r="L12" s="339"/>
      <c r="M12" s="347"/>
    </row>
    <row r="13" spans="1:13" ht="14.25" customHeight="1" x14ac:dyDescent="0.2">
      <c r="A13" s="340">
        <f t="shared" si="1"/>
        <v>8</v>
      </c>
      <c r="B13" s="341" t="str">
        <f>Данные!A21</f>
        <v>Втулка плунжера</v>
      </c>
      <c r="C13" s="316">
        <f>Данные!C21</f>
        <v>0</v>
      </c>
      <c r="D13" s="342">
        <f>Данные!$B21</f>
        <v>0</v>
      </c>
      <c r="E13" s="342">
        <v>0</v>
      </c>
      <c r="F13" s="348"/>
      <c r="G13" s="342">
        <f t="shared" si="0"/>
        <v>0</v>
      </c>
      <c r="H13" s="344"/>
      <c r="I13" s="345"/>
      <c r="J13" s="345"/>
      <c r="K13" s="345"/>
      <c r="L13" s="339"/>
      <c r="M13" s="347"/>
    </row>
    <row r="14" spans="1:13" ht="14.25" customHeight="1" x14ac:dyDescent="0.2">
      <c r="A14" s="340">
        <f t="shared" si="1"/>
        <v>9</v>
      </c>
      <c r="B14" s="341" t="str">
        <f>Данные!A22</f>
        <v>Хватки</v>
      </c>
      <c r="C14" s="316" t="str">
        <f>Данные!C22</f>
        <v>III-2-82-450-1</v>
      </c>
      <c r="D14" s="342">
        <f>Данные!$B22</f>
        <v>18</v>
      </c>
      <c r="E14" s="397">
        <v>18</v>
      </c>
      <c r="F14" s="321"/>
      <c r="G14" s="342">
        <f t="shared" si="0"/>
        <v>18</v>
      </c>
      <c r="H14" s="344" t="s">
        <v>42</v>
      </c>
      <c r="I14" s="345"/>
      <c r="J14" s="345"/>
      <c r="K14" s="345"/>
      <c r="L14" s="339"/>
    </row>
    <row r="15" spans="1:13" ht="14.25" customHeight="1" x14ac:dyDescent="0.2">
      <c r="A15" s="340">
        <f t="shared" si="1"/>
        <v>10</v>
      </c>
      <c r="B15" s="341" t="str">
        <f>Данные!A23</f>
        <v>Воронка</v>
      </c>
      <c r="C15" s="316">
        <f>Данные!C23</f>
        <v>0</v>
      </c>
      <c r="D15" s="342">
        <f>Данные!$B23</f>
        <v>0</v>
      </c>
      <c r="E15" s="342">
        <v>0</v>
      </c>
      <c r="F15" s="346"/>
      <c r="G15" s="342">
        <f t="shared" si="0"/>
        <v>0</v>
      </c>
      <c r="H15" s="344"/>
      <c r="I15" s="345"/>
      <c r="J15" s="345"/>
      <c r="K15" s="345"/>
      <c r="L15" s="339"/>
    </row>
    <row r="16" spans="1:13" ht="14.25" customHeight="1" x14ac:dyDescent="0.2">
      <c r="A16" s="340">
        <f t="shared" si="1"/>
        <v>11</v>
      </c>
      <c r="B16" s="341" t="str">
        <f>Данные!A24</f>
        <v>Плита охлаждения</v>
      </c>
      <c r="C16" s="316" t="str">
        <f>Данные!C24</f>
        <v>III-2-82-450-1</v>
      </c>
      <c r="D16" s="342">
        <f>Данные!$B24</f>
        <v>8</v>
      </c>
      <c r="E16" s="342">
        <v>8</v>
      </c>
      <c r="F16" s="321"/>
      <c r="G16" s="342">
        <f t="shared" si="0"/>
        <v>8</v>
      </c>
      <c r="H16" s="344"/>
      <c r="I16" s="345"/>
      <c r="J16" s="345"/>
      <c r="K16" s="345"/>
      <c r="L16" s="339"/>
    </row>
    <row r="17" spans="1:12" ht="14.25" customHeight="1" thickBot="1" x14ac:dyDescent="0.25">
      <c r="A17" s="349">
        <f t="shared" si="1"/>
        <v>12</v>
      </c>
      <c r="B17" s="350" t="str">
        <f>Данные!A25</f>
        <v>Охладитель плунжера</v>
      </c>
      <c r="C17" s="351" t="str">
        <f>Данные!C26</f>
        <v>III-2-82-450-1</v>
      </c>
      <c r="D17" s="352">
        <f>Данные!$B26</f>
        <v>0</v>
      </c>
      <c r="E17" s="352">
        <v>18</v>
      </c>
      <c r="F17" s="353"/>
      <c r="G17" s="352">
        <f t="shared" si="0"/>
        <v>18</v>
      </c>
      <c r="H17" s="354"/>
      <c r="I17" s="345"/>
      <c r="J17" s="355"/>
      <c r="K17" s="345"/>
      <c r="L17" s="339"/>
    </row>
    <row r="18" spans="1:12" x14ac:dyDescent="0.2">
      <c r="A18" s="356"/>
      <c r="B18" s="357"/>
      <c r="C18" s="325"/>
      <c r="D18" s="358"/>
      <c r="E18" s="325"/>
      <c r="F18" s="325"/>
      <c r="G18" s="325"/>
      <c r="H18" s="325"/>
      <c r="I18" s="325"/>
      <c r="J18" s="325"/>
    </row>
    <row r="19" spans="1:12" ht="16.5" thickBot="1" x14ac:dyDescent="0.3">
      <c r="A19" s="325"/>
      <c r="B19" s="359" t="s">
        <v>115</v>
      </c>
      <c r="C19" s="308"/>
      <c r="D19" s="308"/>
      <c r="E19" s="308"/>
      <c r="F19" s="308"/>
      <c r="G19" s="325"/>
      <c r="H19" s="325"/>
      <c r="I19" s="325"/>
      <c r="J19" s="360"/>
      <c r="K19" s="360"/>
      <c r="L19" s="360"/>
    </row>
    <row r="20" spans="1:12" ht="64.5" thickBot="1" x14ac:dyDescent="0.25">
      <c r="A20" s="329" t="s">
        <v>116</v>
      </c>
      <c r="B20" s="330" t="s">
        <v>117</v>
      </c>
      <c r="C20" s="330" t="s">
        <v>118</v>
      </c>
      <c r="D20" s="330" t="s">
        <v>119</v>
      </c>
      <c r="E20" s="330" t="s">
        <v>120</v>
      </c>
      <c r="F20" s="330" t="s">
        <v>121</v>
      </c>
      <c r="G20" s="361" t="s">
        <v>122</v>
      </c>
      <c r="H20" s="362" t="s">
        <v>123</v>
      </c>
      <c r="I20" s="363" t="s">
        <v>124</v>
      </c>
      <c r="J20" s="363" t="s">
        <v>148</v>
      </c>
      <c r="K20" s="333"/>
      <c r="L20" s="333"/>
    </row>
    <row r="21" spans="1:12" x14ac:dyDescent="0.2">
      <c r="A21" s="364">
        <f>D6*700000</f>
        <v>16800000</v>
      </c>
      <c r="B21" s="365">
        <v>43978</v>
      </c>
      <c r="C21" s="421" t="s">
        <v>147</v>
      </c>
      <c r="D21" s="365">
        <v>43983</v>
      </c>
      <c r="E21" s="366">
        <v>1019392</v>
      </c>
      <c r="F21" s="366">
        <v>1071619</v>
      </c>
      <c r="G21" s="367">
        <f t="shared" ref="G21" si="2">F21/A$21</f>
        <v>6.3786845238095233E-2</v>
      </c>
      <c r="H21" s="368">
        <f>A21-F21</f>
        <v>15728381</v>
      </c>
      <c r="I21" s="369">
        <f>1-G21</f>
        <v>0.93621315476190481</v>
      </c>
      <c r="J21" s="423"/>
      <c r="K21" s="345"/>
      <c r="L21" s="345"/>
    </row>
    <row r="22" spans="1:12" ht="12.75" customHeight="1" x14ac:dyDescent="0.2">
      <c r="A22" s="371"/>
      <c r="B22" s="422"/>
      <c r="C22" s="372"/>
      <c r="D22" s="372"/>
      <c r="E22" s="373"/>
      <c r="F22" s="373"/>
      <c r="G22" s="367"/>
      <c r="H22" s="374"/>
      <c r="I22" s="375"/>
      <c r="J22" s="424"/>
      <c r="K22" s="325"/>
      <c r="L22" s="325"/>
    </row>
    <row r="23" spans="1:12" ht="12.75" customHeight="1" x14ac:dyDescent="0.2">
      <c r="A23" s="376"/>
      <c r="B23" s="377"/>
      <c r="C23" s="427"/>
      <c r="D23" s="427"/>
      <c r="E23" s="378"/>
      <c r="F23" s="378"/>
      <c r="G23" s="367"/>
      <c r="H23" s="374"/>
      <c r="I23" s="375"/>
      <c r="J23" s="425"/>
      <c r="K23" s="345"/>
      <c r="L23" s="345"/>
    </row>
    <row r="24" spans="1:12" x14ac:dyDescent="0.2">
      <c r="A24" s="376"/>
      <c r="B24" s="316"/>
      <c r="C24" s="313"/>
      <c r="D24" s="313"/>
      <c r="E24" s="438"/>
      <c r="F24" s="438"/>
      <c r="G24" s="367"/>
      <c r="H24" s="374"/>
      <c r="I24" s="375"/>
      <c r="J24" s="428"/>
      <c r="K24" s="370"/>
      <c r="L24" s="325"/>
    </row>
    <row r="25" spans="1:12" x14ac:dyDescent="0.2">
      <c r="A25" s="376"/>
      <c r="B25" s="313"/>
      <c r="C25" s="313"/>
      <c r="D25" s="313"/>
      <c r="E25" s="439"/>
      <c r="F25" s="439"/>
      <c r="G25" s="429"/>
      <c r="H25" s="374"/>
      <c r="I25" s="375"/>
      <c r="J25" s="425"/>
      <c r="K25" s="379"/>
      <c r="L25" s="325"/>
    </row>
    <row r="26" spans="1:12" x14ac:dyDescent="0.2">
      <c r="A26" s="376"/>
      <c r="B26" s="313"/>
      <c r="C26" s="313"/>
      <c r="D26" s="313"/>
      <c r="E26" s="439"/>
      <c r="F26" s="439"/>
      <c r="G26" s="429"/>
      <c r="H26" s="374"/>
      <c r="I26" s="375"/>
      <c r="J26" s="425"/>
      <c r="K26" s="370"/>
      <c r="L26" s="325"/>
    </row>
    <row r="27" spans="1:12" x14ac:dyDescent="0.2">
      <c r="A27" s="376"/>
      <c r="B27" s="313"/>
      <c r="C27" s="313"/>
      <c r="D27" s="313"/>
      <c r="E27" s="439"/>
      <c r="F27" s="439"/>
      <c r="G27" s="429"/>
      <c r="H27" s="374"/>
      <c r="I27" s="375"/>
      <c r="J27" s="425"/>
      <c r="K27" s="370"/>
      <c r="L27" s="325"/>
    </row>
    <row r="28" spans="1:12" x14ac:dyDescent="0.2">
      <c r="A28" s="376"/>
      <c r="B28" s="313"/>
      <c r="C28" s="313"/>
      <c r="D28" s="313"/>
      <c r="E28" s="439"/>
      <c r="F28" s="439"/>
      <c r="G28" s="429"/>
      <c r="H28" s="374"/>
      <c r="I28" s="375"/>
      <c r="J28" s="425"/>
      <c r="K28" s="370"/>
      <c r="L28" s="325"/>
    </row>
    <row r="29" spans="1:12" x14ac:dyDescent="0.2">
      <c r="A29" s="376"/>
      <c r="B29" s="313"/>
      <c r="C29" s="313"/>
      <c r="D29" s="310"/>
      <c r="E29" s="438"/>
      <c r="F29" s="439"/>
      <c r="G29" s="430"/>
      <c r="H29" s="439"/>
      <c r="I29" s="431"/>
      <c r="J29" s="432"/>
      <c r="K29" s="370"/>
      <c r="L29" s="325"/>
    </row>
    <row r="30" spans="1:12" x14ac:dyDescent="0.2">
      <c r="A30" s="376"/>
      <c r="B30" s="313"/>
      <c r="C30" s="313"/>
      <c r="D30" s="310"/>
      <c r="E30" s="438"/>
      <c r="F30" s="439"/>
      <c r="G30" s="429"/>
      <c r="H30" s="439"/>
      <c r="I30" s="431"/>
      <c r="J30" s="432"/>
      <c r="K30" s="370"/>
      <c r="L30" s="325"/>
    </row>
    <row r="31" spans="1:12" ht="13.5" thickBot="1" x14ac:dyDescent="0.25">
      <c r="A31" s="380"/>
      <c r="B31" s="433"/>
      <c r="C31" s="433"/>
      <c r="D31" s="434"/>
      <c r="E31" s="440"/>
      <c r="F31" s="441"/>
      <c r="G31" s="435"/>
      <c r="H31" s="442"/>
      <c r="I31" s="436"/>
      <c r="J31" s="437"/>
      <c r="K31" s="325"/>
      <c r="L31" s="325"/>
    </row>
    <row r="32" spans="1:12" ht="13.5" thickBot="1" x14ac:dyDescent="0.25">
      <c r="A32" s="381" t="s">
        <v>125</v>
      </c>
      <c r="B32" s="382"/>
      <c r="C32" s="382"/>
      <c r="D32" s="383"/>
      <c r="E32" s="419">
        <f>SUM(E21:E31)</f>
        <v>1019392</v>
      </c>
      <c r="F32" s="420">
        <f>SUM(F21:F31)</f>
        <v>1071619</v>
      </c>
      <c r="G32" s="384">
        <f>SUM(G21:G31)</f>
        <v>6.3786845238095233E-2</v>
      </c>
      <c r="H32" s="385">
        <f>A21-F32</f>
        <v>15728381</v>
      </c>
      <c r="I32" s="386">
        <f>1-G32</f>
        <v>0.93621315476190481</v>
      </c>
      <c r="J32" s="426"/>
      <c r="K32" s="387"/>
      <c r="L32" s="387"/>
    </row>
    <row r="35" spans="1:11" x14ac:dyDescent="0.2">
      <c r="A35" s="325"/>
      <c r="B35" s="325"/>
      <c r="C35" s="325"/>
      <c r="D35" s="325"/>
      <c r="E35" s="325"/>
      <c r="F35" s="325"/>
      <c r="G35" s="325"/>
      <c r="H35" s="325"/>
      <c r="I35" s="325"/>
      <c r="J35" s="325"/>
    </row>
    <row r="36" spans="1:11" ht="12.75" customHeight="1" x14ac:dyDescent="0.25">
      <c r="A36" s="464" t="s">
        <v>126</v>
      </c>
      <c r="B36" s="464"/>
      <c r="C36" s="464"/>
      <c r="D36" s="464"/>
      <c r="E36" s="325"/>
      <c r="F36" s="325"/>
      <c r="G36" s="325"/>
      <c r="H36" s="325"/>
      <c r="I36" s="325"/>
      <c r="J36" s="325"/>
    </row>
    <row r="37" spans="1:11" x14ac:dyDescent="0.2">
      <c r="A37" s="465" t="s">
        <v>127</v>
      </c>
      <c r="B37" s="465"/>
      <c r="C37" s="388" t="s">
        <v>128</v>
      </c>
      <c r="D37" s="388" t="s">
        <v>129</v>
      </c>
      <c r="E37" s="325"/>
      <c r="F37" s="325"/>
      <c r="G37" s="325"/>
      <c r="H37" s="325"/>
      <c r="I37" s="325"/>
      <c r="J37" s="325"/>
    </row>
    <row r="38" spans="1:11" x14ac:dyDescent="0.2">
      <c r="A38" s="466">
        <f>A21-F32</f>
        <v>15728381</v>
      </c>
      <c r="B38" s="467"/>
      <c r="C38" s="389">
        <f>1-G32</f>
        <v>0.93621315476190481</v>
      </c>
      <c r="D38" s="390">
        <f>(C38/0.8)*100</f>
        <v>117.02664434523808</v>
      </c>
      <c r="E38" s="391" t="s">
        <v>130</v>
      </c>
      <c r="F38" s="391"/>
      <c r="G38" s="391"/>
      <c r="H38" s="391"/>
      <c r="I38" s="391"/>
      <c r="J38" s="391"/>
    </row>
    <row r="39" spans="1:11" x14ac:dyDescent="0.2">
      <c r="A39" s="325"/>
      <c r="B39" s="325"/>
      <c r="C39" s="325"/>
      <c r="D39" s="325"/>
      <c r="E39" s="325"/>
      <c r="F39" s="325"/>
    </row>
    <row r="40" spans="1:11" x14ac:dyDescent="0.2">
      <c r="A40" s="325"/>
      <c r="B40" s="325"/>
      <c r="C40" s="325"/>
      <c r="D40" s="325"/>
      <c r="E40" s="325"/>
      <c r="F40" s="325"/>
      <c r="G40" s="325"/>
      <c r="H40" s="325"/>
      <c r="I40" s="325"/>
      <c r="J40" s="325"/>
      <c r="K40" t="s">
        <v>42</v>
      </c>
    </row>
    <row r="41" spans="1:11" ht="15.75" x14ac:dyDescent="0.25">
      <c r="A41" s="325"/>
      <c r="B41" s="392"/>
      <c r="C41" s="392"/>
      <c r="D41" s="325"/>
      <c r="E41" s="325"/>
      <c r="F41" s="325"/>
      <c r="G41" s="325"/>
      <c r="H41" s="325"/>
      <c r="I41" s="325"/>
      <c r="J41" s="325"/>
    </row>
    <row r="42" spans="1:11" x14ac:dyDescent="0.2">
      <c r="A42" s="393"/>
      <c r="B42" s="393"/>
      <c r="C42" s="393"/>
      <c r="D42" s="393"/>
      <c r="E42" s="393"/>
      <c r="F42" s="393"/>
      <c r="G42" s="393"/>
      <c r="H42" s="393"/>
      <c r="I42" s="468"/>
      <c r="J42" s="469"/>
    </row>
    <row r="43" spans="1:11" x14ac:dyDescent="0.2">
      <c r="A43" s="394"/>
      <c r="B43" s="395"/>
      <c r="C43" s="395"/>
      <c r="D43" s="325"/>
      <c r="E43" s="325"/>
      <c r="F43" s="395"/>
      <c r="G43" s="355"/>
      <c r="H43" s="395"/>
    </row>
    <row r="44" spans="1:11" x14ac:dyDescent="0.2">
      <c r="A44" s="394"/>
      <c r="B44" s="395"/>
      <c r="C44" s="395"/>
      <c r="D44" s="395"/>
      <c r="E44" s="395"/>
      <c r="F44" s="395"/>
      <c r="G44" s="355"/>
      <c r="H44" s="395"/>
    </row>
    <row r="45" spans="1:11" x14ac:dyDescent="0.2">
      <c r="A45" s="394"/>
      <c r="B45" s="395"/>
      <c r="C45" s="395"/>
      <c r="D45" s="325"/>
      <c r="E45" s="325"/>
      <c r="F45" s="395"/>
      <c r="G45" s="355"/>
      <c r="H45" s="395"/>
    </row>
    <row r="46" spans="1:11" x14ac:dyDescent="0.2">
      <c r="A46" s="394"/>
      <c r="B46" s="395"/>
      <c r="C46" s="395"/>
      <c r="D46" s="395"/>
      <c r="E46" s="395"/>
      <c r="F46" s="395"/>
      <c r="G46" s="355"/>
      <c r="H46" s="395"/>
    </row>
    <row r="47" spans="1:11" x14ac:dyDescent="0.2">
      <c r="A47" s="394"/>
      <c r="B47" s="395"/>
      <c r="C47" s="395"/>
      <c r="D47" s="325"/>
      <c r="E47" s="325"/>
      <c r="F47" s="395"/>
      <c r="G47" s="355"/>
      <c r="H47" s="395"/>
    </row>
    <row r="48" spans="1:11" x14ac:dyDescent="0.2">
      <c r="A48" s="394"/>
      <c r="B48" s="395"/>
      <c r="C48" s="345"/>
      <c r="D48" s="396"/>
      <c r="E48" s="396"/>
      <c r="F48" s="345"/>
      <c r="G48" s="345"/>
      <c r="H48" s="345"/>
    </row>
    <row r="49" spans="1:10" x14ac:dyDescent="0.2">
      <c r="A49" s="394"/>
      <c r="B49" s="395"/>
      <c r="C49" s="395"/>
      <c r="D49" s="395"/>
      <c r="E49" s="395"/>
      <c r="F49" s="395"/>
      <c r="G49" s="355"/>
      <c r="H49" s="395"/>
    </row>
    <row r="50" spans="1:10" x14ac:dyDescent="0.2">
      <c r="A50" s="394"/>
      <c r="B50" s="395"/>
      <c r="C50" s="395"/>
      <c r="D50" s="395"/>
      <c r="E50" s="395"/>
      <c r="F50" s="395"/>
      <c r="G50" s="355"/>
      <c r="H50" s="395"/>
    </row>
    <row r="51" spans="1:10" x14ac:dyDescent="0.2">
      <c r="A51" s="394"/>
      <c r="B51" s="395"/>
      <c r="C51" s="395"/>
      <c r="D51" s="325"/>
      <c r="E51" s="325"/>
      <c r="F51" s="395"/>
      <c r="G51" s="355"/>
      <c r="H51" s="395"/>
    </row>
    <row r="52" spans="1:10" ht="15.75" x14ac:dyDescent="0.25">
      <c r="A52" s="325"/>
      <c r="B52" s="461"/>
      <c r="C52" s="461"/>
      <c r="D52" s="462"/>
      <c r="E52" s="391"/>
      <c r="F52" s="325"/>
      <c r="G52" s="325"/>
      <c r="H52" s="325"/>
      <c r="I52" s="325"/>
      <c r="J52" s="325"/>
    </row>
    <row r="53" spans="1:10" x14ac:dyDescent="0.2">
      <c r="A53" s="393"/>
      <c r="B53" s="393"/>
      <c r="C53" s="393"/>
      <c r="D53" s="393"/>
      <c r="E53" s="393"/>
      <c r="F53" s="393"/>
      <c r="G53" s="393"/>
      <c r="H53" s="393"/>
      <c r="I53" s="468"/>
      <c r="J53" s="469"/>
    </row>
    <row r="54" spans="1:10" x14ac:dyDescent="0.2">
      <c r="A54" s="394"/>
      <c r="B54" s="325"/>
      <c r="C54" s="325"/>
      <c r="D54" s="325"/>
      <c r="E54" s="325"/>
      <c r="F54" s="355"/>
      <c r="G54" s="355"/>
      <c r="H54" s="395"/>
      <c r="I54" s="470"/>
      <c r="J54" s="470"/>
    </row>
    <row r="55" spans="1:10" x14ac:dyDescent="0.2">
      <c r="A55" s="394"/>
      <c r="B55" s="325"/>
      <c r="C55" s="325"/>
      <c r="D55" s="345"/>
      <c r="E55" s="345"/>
      <c r="F55" s="345"/>
      <c r="G55" s="345"/>
      <c r="H55" s="345"/>
      <c r="I55" s="470"/>
      <c r="J55" s="470"/>
    </row>
    <row r="56" spans="1:10" x14ac:dyDescent="0.2">
      <c r="A56" s="325"/>
      <c r="B56" s="325"/>
      <c r="C56" s="325"/>
      <c r="D56" s="325"/>
      <c r="E56" s="325"/>
      <c r="F56" s="325"/>
      <c r="G56" s="325"/>
      <c r="H56" s="325"/>
    </row>
    <row r="61" spans="1:10" x14ac:dyDescent="0.2">
      <c r="B61" s="468"/>
      <c r="C61" s="469"/>
    </row>
    <row r="68" spans="2:3" x14ac:dyDescent="0.2">
      <c r="B68" s="468"/>
      <c r="C68" s="469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22" zoomScale="120" zoomScaleSheetLayoutView="120" workbookViewId="0">
      <selection activeCell="G4" sqref="G4"/>
    </sheetView>
  </sheetViews>
  <sheetFormatPr defaultColWidth="9.140625" defaultRowHeight="15" x14ac:dyDescent="0.25"/>
  <cols>
    <col min="1" max="3" width="9.140625" style="254"/>
    <col min="4" max="4" width="8" style="254" customWidth="1"/>
    <col min="5" max="5" width="9.140625" style="254"/>
    <col min="6" max="6" width="11.7109375" style="254" customWidth="1"/>
    <col min="7" max="7" width="9.140625" style="254" customWidth="1"/>
    <col min="8" max="8" width="16.5703125" style="254" bestFit="1" customWidth="1"/>
    <col min="9" max="9" width="12.7109375" style="254" bestFit="1" customWidth="1"/>
    <col min="10" max="16384" width="9.140625" style="254"/>
  </cols>
  <sheetData>
    <row r="2" spans="1:11" s="303" customFormat="1" ht="17.25" x14ac:dyDescent="0.3">
      <c r="G2" s="263" t="s">
        <v>57</v>
      </c>
      <c r="H2" s="264"/>
      <c r="I2" s="264"/>
      <c r="J2" s="264"/>
      <c r="K2" s="264"/>
    </row>
    <row r="3" spans="1:11" s="303" customFormat="1" ht="17.25" x14ac:dyDescent="0.3">
      <c r="G3" s="263" t="s">
        <v>149</v>
      </c>
      <c r="H3" s="264"/>
      <c r="I3" s="264"/>
      <c r="J3" s="264"/>
      <c r="K3" s="264"/>
    </row>
    <row r="4" spans="1:11" s="303" customFormat="1" ht="17.25" x14ac:dyDescent="0.3">
      <c r="G4" s="263" t="s">
        <v>102</v>
      </c>
      <c r="H4" s="264"/>
      <c r="I4" s="264"/>
      <c r="J4" s="264"/>
      <c r="K4" s="264"/>
    </row>
    <row r="5" spans="1:11" s="303" customFormat="1" x14ac:dyDescent="0.25"/>
    <row r="6" spans="1:11" s="303" customFormat="1" ht="17.25" x14ac:dyDescent="0.3">
      <c r="G6" s="304"/>
      <c r="H6" s="263" t="s">
        <v>100</v>
      </c>
      <c r="I6" s="264"/>
      <c r="J6" s="264"/>
    </row>
    <row r="7" spans="1:11" s="303" customFormat="1" ht="17.25" x14ac:dyDescent="0.3">
      <c r="H7" s="264"/>
      <c r="I7" s="264"/>
      <c r="J7" s="264"/>
    </row>
    <row r="8" spans="1:11" s="303" customFormat="1" ht="18.75" x14ac:dyDescent="0.3">
      <c r="G8" s="257" t="s">
        <v>58</v>
      </c>
      <c r="H8" s="304"/>
      <c r="I8" s="263" t="s">
        <v>77</v>
      </c>
      <c r="J8" s="264"/>
    </row>
    <row r="11" spans="1:11" ht="15" customHeight="1" x14ac:dyDescent="0.25">
      <c r="A11" s="472" t="s">
        <v>63</v>
      </c>
      <c r="B11" s="472"/>
      <c r="C11" s="472"/>
      <c r="D11" s="472"/>
      <c r="E11" s="472"/>
      <c r="F11" s="472"/>
      <c r="G11" s="472"/>
      <c r="H11" s="472"/>
      <c r="I11" s="472"/>
      <c r="J11" s="472"/>
    </row>
    <row r="12" spans="1:11" ht="15" customHeight="1" x14ac:dyDescent="0.25">
      <c r="A12" s="471" t="s">
        <v>73</v>
      </c>
      <c r="B12" s="471"/>
      <c r="C12" s="471"/>
      <c r="D12" s="471"/>
      <c r="E12" s="471"/>
      <c r="F12" s="471"/>
      <c r="G12" s="471"/>
      <c r="H12" s="471"/>
      <c r="I12" s="471"/>
      <c r="J12" s="471"/>
    </row>
    <row r="13" spans="1:11" ht="18" customHeight="1" x14ac:dyDescent="0.25">
      <c r="A13" s="473" t="str">
        <f>Данные!A2</f>
        <v>III-2-82-450-1 (Банка 0,45 л.)</v>
      </c>
      <c r="B13" s="472"/>
      <c r="C13" s="472"/>
      <c r="D13" s="472"/>
      <c r="E13" s="472"/>
      <c r="F13" s="472"/>
      <c r="G13" s="472"/>
      <c r="H13" s="472"/>
      <c r="I13" s="472"/>
      <c r="J13" s="472"/>
    </row>
    <row r="15" spans="1:11" ht="15.75" x14ac:dyDescent="0.25">
      <c r="A15" s="258" t="s">
        <v>59</v>
      </c>
      <c r="B15" s="258"/>
      <c r="C15" s="258"/>
      <c r="D15" s="258"/>
      <c r="E15" s="258"/>
      <c r="F15" s="258"/>
      <c r="G15" s="259"/>
      <c r="H15" s="260">
        <f>Данные!D11</f>
        <v>43959</v>
      </c>
      <c r="I15" s="258"/>
      <c r="J15" s="259"/>
    </row>
    <row r="16" spans="1:11" ht="15.75" x14ac:dyDescent="0.25">
      <c r="A16" s="258" t="s">
        <v>94</v>
      </c>
      <c r="B16" s="258"/>
      <c r="C16" s="258"/>
      <c r="D16" s="258"/>
      <c r="E16" s="258"/>
      <c r="F16" s="258"/>
      <c r="G16" s="258"/>
      <c r="H16" s="258"/>
      <c r="I16" s="258"/>
      <c r="J16" s="259"/>
    </row>
    <row r="17" spans="1:10" s="305" customFormat="1" ht="15.75" x14ac:dyDescent="0.25">
      <c r="A17" s="266" t="s">
        <v>60</v>
      </c>
      <c r="B17" s="267" t="s">
        <v>61</v>
      </c>
      <c r="C17" s="267"/>
      <c r="D17" s="268" t="str">
        <f>Данные!F11</f>
        <v>начальник производства</v>
      </c>
      <c r="E17" s="267"/>
      <c r="F17" s="267"/>
      <c r="H17" s="267"/>
      <c r="I17" s="267" t="str">
        <f>Данные!J11</f>
        <v>Я.В. Карчмит</v>
      </c>
      <c r="J17" s="259"/>
    </row>
    <row r="18" spans="1:10" s="305" customFormat="1" ht="15.75" x14ac:dyDescent="0.25">
      <c r="A18" s="266" t="s">
        <v>60</v>
      </c>
      <c r="B18" s="267" t="s">
        <v>62</v>
      </c>
      <c r="C18" s="267"/>
      <c r="D18" s="268" t="str">
        <f>Данные!F12</f>
        <v>начальник производственного участка</v>
      </c>
      <c r="E18" s="267"/>
      <c r="F18" s="267"/>
      <c r="G18" s="267"/>
      <c r="I18" s="267" t="str">
        <f>Данные!J12</f>
        <v>Д.Е. Серков</v>
      </c>
      <c r="J18" s="259"/>
    </row>
    <row r="19" spans="1:10" s="305" customFormat="1" ht="15.75" x14ac:dyDescent="0.25">
      <c r="A19" s="267"/>
      <c r="B19" s="267"/>
      <c r="C19" s="267"/>
      <c r="D19" s="267" t="str">
        <f>Данные!F13</f>
        <v>начальник участка ремонта форм</v>
      </c>
      <c r="E19" s="267"/>
      <c r="F19" s="267"/>
      <c r="G19" s="267"/>
      <c r="H19" s="267"/>
      <c r="I19" s="267" t="str">
        <f>Данные!J13</f>
        <v>А.Д. Гавриленко</v>
      </c>
      <c r="J19" s="259"/>
    </row>
    <row r="20" spans="1:10" ht="15.75" x14ac:dyDescent="0.25">
      <c r="A20" s="258" t="s">
        <v>74</v>
      </c>
      <c r="B20" s="258"/>
      <c r="C20" s="258"/>
      <c r="D20" s="258"/>
      <c r="E20" s="258"/>
      <c r="F20" s="258"/>
      <c r="G20" s="258"/>
      <c r="H20" s="258"/>
      <c r="I20" s="260">
        <f>H15</f>
        <v>43959</v>
      </c>
      <c r="J20" s="259"/>
    </row>
    <row r="21" spans="1:10" ht="15.75" x14ac:dyDescent="0.25">
      <c r="A21" s="258" t="s">
        <v>75</v>
      </c>
      <c r="B21" s="258"/>
      <c r="C21" s="258"/>
      <c r="D21" s="258"/>
      <c r="E21" s="258"/>
      <c r="F21" s="258"/>
      <c r="G21" s="258"/>
      <c r="H21" s="258"/>
      <c r="I21" s="258"/>
      <c r="J21" s="259"/>
    </row>
    <row r="22" spans="1:10" ht="15.75" customHeight="1" x14ac:dyDescent="0.25">
      <c r="A22" s="477" t="s">
        <v>64</v>
      </c>
      <c r="B22" s="477" t="s">
        <v>65</v>
      </c>
      <c r="C22" s="477"/>
      <c r="D22" s="477"/>
      <c r="E22" s="477" t="s">
        <v>66</v>
      </c>
      <c r="F22" s="477"/>
      <c r="G22" s="495" t="s">
        <v>67</v>
      </c>
      <c r="H22" s="477" t="s">
        <v>68</v>
      </c>
      <c r="I22" s="477"/>
      <c r="J22" s="477"/>
    </row>
    <row r="23" spans="1:10" x14ac:dyDescent="0.25">
      <c r="A23" s="477"/>
      <c r="B23" s="477"/>
      <c r="C23" s="477"/>
      <c r="D23" s="477"/>
      <c r="E23" s="477"/>
      <c r="F23" s="477"/>
      <c r="G23" s="495"/>
      <c r="H23" s="477"/>
      <c r="I23" s="477"/>
      <c r="J23" s="477"/>
    </row>
    <row r="24" spans="1:10" x14ac:dyDescent="0.25">
      <c r="A24" s="478">
        <v>1</v>
      </c>
      <c r="B24" s="492" t="s">
        <v>43</v>
      </c>
      <c r="C24" s="493"/>
      <c r="D24" s="494"/>
      <c r="E24" s="480" t="str">
        <f>Данные!C14</f>
        <v>III-2-82-450-1</v>
      </c>
      <c r="F24" s="481"/>
      <c r="G24" s="484">
        <f>Данные!B14</f>
        <v>24</v>
      </c>
      <c r="H24" s="486"/>
      <c r="I24" s="487"/>
      <c r="J24" s="488"/>
    </row>
    <row r="25" spans="1:10" ht="40.15" customHeight="1" x14ac:dyDescent="0.25">
      <c r="A25" s="479"/>
      <c r="B25" s="474" t="str">
        <f>Данные!$A$30</f>
        <v>(к серийному формокомплекту Банка III-2-82-45-1)</v>
      </c>
      <c r="C25" s="475"/>
      <c r="D25" s="476"/>
      <c r="E25" s="482"/>
      <c r="F25" s="483"/>
      <c r="G25" s="485"/>
      <c r="H25" s="489"/>
      <c r="I25" s="490"/>
      <c r="J25" s="491"/>
    </row>
    <row r="26" spans="1:10" x14ac:dyDescent="0.25">
      <c r="A26" s="478">
        <f>A24+1</f>
        <v>2</v>
      </c>
      <c r="B26" s="496" t="s">
        <v>105</v>
      </c>
      <c r="C26" s="497"/>
      <c r="D26" s="498"/>
      <c r="E26" s="480" t="str">
        <f>Данные!C15</f>
        <v>III-2-82-450-1</v>
      </c>
      <c r="F26" s="481"/>
      <c r="G26" s="484">
        <f>Данные!B15</f>
        <v>24</v>
      </c>
      <c r="H26" s="486"/>
      <c r="I26" s="487"/>
      <c r="J26" s="488"/>
    </row>
    <row r="27" spans="1:10" ht="40.15" customHeight="1" x14ac:dyDescent="0.25">
      <c r="A27" s="479"/>
      <c r="B27" s="474" t="str">
        <f>Данные!$A$30</f>
        <v>(к серийному формокомплекту Банка III-2-82-45-1)</v>
      </c>
      <c r="C27" s="475"/>
      <c r="D27" s="476"/>
      <c r="E27" s="482"/>
      <c r="F27" s="483"/>
      <c r="G27" s="485"/>
      <c r="H27" s="489"/>
      <c r="I27" s="490"/>
      <c r="J27" s="491"/>
    </row>
    <row r="28" spans="1:10" ht="14.45" customHeight="1" x14ac:dyDescent="0.25">
      <c r="A28" s="478">
        <f t="shared" ref="A28" si="0">A26+1</f>
        <v>3</v>
      </c>
      <c r="B28" s="496" t="s">
        <v>38</v>
      </c>
      <c r="C28" s="497"/>
      <c r="D28" s="498"/>
      <c r="E28" s="480" t="str">
        <f>Данные!C16</f>
        <v>III-2-82-450-1</v>
      </c>
      <c r="F28" s="481"/>
      <c r="G28" s="484">
        <f>Данные!B16</f>
        <v>32</v>
      </c>
      <c r="H28" s="486"/>
      <c r="I28" s="487"/>
      <c r="J28" s="488"/>
    </row>
    <row r="29" spans="1:10" ht="40.15" customHeight="1" x14ac:dyDescent="0.25">
      <c r="A29" s="479"/>
      <c r="B29" s="474" t="str">
        <f>Данные!$A$30</f>
        <v>(к серийному формокомплекту Банка III-2-82-45-1)</v>
      </c>
      <c r="C29" s="475"/>
      <c r="D29" s="476"/>
      <c r="E29" s="482"/>
      <c r="F29" s="483"/>
      <c r="G29" s="485"/>
      <c r="H29" s="489"/>
      <c r="I29" s="490"/>
      <c r="J29" s="491"/>
    </row>
    <row r="30" spans="1:10" ht="14.45" customHeight="1" x14ac:dyDescent="0.25">
      <c r="A30" s="478">
        <f t="shared" ref="A30" si="1">A28+1</f>
        <v>4</v>
      </c>
      <c r="B30" s="496" t="s">
        <v>106</v>
      </c>
      <c r="C30" s="497"/>
      <c r="D30" s="498"/>
      <c r="E30" s="480" t="str">
        <f>Данные!C17</f>
        <v>III-2-82-450-1</v>
      </c>
      <c r="F30" s="481"/>
      <c r="G30" s="484">
        <f>Данные!B17</f>
        <v>32</v>
      </c>
      <c r="H30" s="486"/>
      <c r="I30" s="487"/>
      <c r="J30" s="488"/>
    </row>
    <row r="31" spans="1:10" ht="40.15" customHeight="1" x14ac:dyDescent="0.25">
      <c r="A31" s="479"/>
      <c r="B31" s="474" t="str">
        <f>Данные!$A$30</f>
        <v>(к серийному формокомплекту Банка III-2-82-45-1)</v>
      </c>
      <c r="C31" s="475"/>
      <c r="D31" s="476"/>
      <c r="E31" s="499"/>
      <c r="F31" s="483"/>
      <c r="G31" s="485"/>
      <c r="H31" s="489"/>
      <c r="I31" s="490"/>
      <c r="J31" s="491"/>
    </row>
    <row r="32" spans="1:10" ht="14.45" customHeight="1" x14ac:dyDescent="0.25">
      <c r="A32" s="478">
        <f t="shared" ref="A32" si="2">A30+1</f>
        <v>5</v>
      </c>
      <c r="B32" s="496" t="s">
        <v>47</v>
      </c>
      <c r="C32" s="497"/>
      <c r="D32" s="498"/>
      <c r="E32" s="480" t="str">
        <f>Данные!C18</f>
        <v>III-2-82-450-1</v>
      </c>
      <c r="F32" s="481"/>
      <c r="G32" s="484">
        <f>Данные!B18</f>
        <v>80</v>
      </c>
      <c r="H32" s="486"/>
      <c r="I32" s="487"/>
      <c r="J32" s="488"/>
    </row>
    <row r="33" spans="1:10" ht="40.15" customHeight="1" x14ac:dyDescent="0.25">
      <c r="A33" s="479"/>
      <c r="B33" s="474" t="str">
        <f>Данные!$A$30</f>
        <v>(к серийному формокомплекту Банка III-2-82-45-1)</v>
      </c>
      <c r="C33" s="475"/>
      <c r="D33" s="476"/>
      <c r="E33" s="499"/>
      <c r="F33" s="483"/>
      <c r="G33" s="485"/>
      <c r="H33" s="489"/>
      <c r="I33" s="490"/>
      <c r="J33" s="491"/>
    </row>
    <row r="34" spans="1:10" ht="14.45" customHeight="1" x14ac:dyDescent="0.25">
      <c r="A34" s="478">
        <f t="shared" ref="A34" si="3">A32+1</f>
        <v>6</v>
      </c>
      <c r="B34" s="496" t="s">
        <v>89</v>
      </c>
      <c r="C34" s="497"/>
      <c r="D34" s="498"/>
      <c r="E34" s="480" t="str">
        <f>Данные!C19</f>
        <v>III-2-82-450-1</v>
      </c>
      <c r="F34" s="481"/>
      <c r="G34" s="484">
        <f>Данные!B19</f>
        <v>150</v>
      </c>
      <c r="H34" s="486"/>
      <c r="I34" s="487"/>
      <c r="J34" s="488"/>
    </row>
    <row r="35" spans="1:10" ht="40.15" customHeight="1" x14ac:dyDescent="0.25">
      <c r="A35" s="479"/>
      <c r="B35" s="474" t="str">
        <f>Данные!$A$30</f>
        <v>(к серийному формокомплекту Банка III-2-82-45-1)</v>
      </c>
      <c r="C35" s="475"/>
      <c r="D35" s="476"/>
      <c r="E35" s="499"/>
      <c r="F35" s="483"/>
      <c r="G35" s="485"/>
      <c r="H35" s="489"/>
      <c r="I35" s="490"/>
      <c r="J35" s="491"/>
    </row>
    <row r="36" spans="1:10" ht="14.45" customHeight="1" x14ac:dyDescent="0.25">
      <c r="A36" s="478">
        <f t="shared" ref="A36" si="4">A34+1</f>
        <v>7</v>
      </c>
      <c r="B36" s="496" t="s">
        <v>51</v>
      </c>
      <c r="C36" s="497"/>
      <c r="D36" s="498"/>
      <c r="E36" s="480" t="str">
        <f>Данные!C20</f>
        <v>III-2-82-450-1</v>
      </c>
      <c r="F36" s="481"/>
      <c r="G36" s="484">
        <f>Данные!B20</f>
        <v>60</v>
      </c>
      <c r="H36" s="486"/>
      <c r="I36" s="487"/>
      <c r="J36" s="488"/>
    </row>
    <row r="37" spans="1:10" ht="40.15" customHeight="1" x14ac:dyDescent="0.25">
      <c r="A37" s="479"/>
      <c r="B37" s="474" t="str">
        <f>Данные!$A$30</f>
        <v>(к серийному формокомплекту Банка III-2-82-45-1)</v>
      </c>
      <c r="C37" s="475"/>
      <c r="D37" s="476"/>
      <c r="E37" s="499"/>
      <c r="F37" s="483"/>
      <c r="G37" s="485"/>
      <c r="H37" s="489"/>
      <c r="I37" s="490"/>
      <c r="J37" s="491"/>
    </row>
    <row r="38" spans="1:10" ht="14.45" customHeight="1" x14ac:dyDescent="0.25">
      <c r="A38" s="478">
        <f t="shared" ref="A38" si="5">A36+1</f>
        <v>8</v>
      </c>
      <c r="B38" s="496" t="s">
        <v>52</v>
      </c>
      <c r="C38" s="497"/>
      <c r="D38" s="498"/>
      <c r="E38" s="480">
        <f>Данные!C21</f>
        <v>0</v>
      </c>
      <c r="F38" s="481"/>
      <c r="G38" s="484">
        <f>Данные!B21</f>
        <v>0</v>
      </c>
      <c r="H38" s="486"/>
      <c r="I38" s="487"/>
      <c r="J38" s="488"/>
    </row>
    <row r="39" spans="1:10" ht="40.15" customHeight="1" x14ac:dyDescent="0.25">
      <c r="A39" s="479"/>
      <c r="B39" s="474" t="str">
        <f>Данные!$A$30</f>
        <v>(к серийному формокомплекту Банка III-2-82-45-1)</v>
      </c>
      <c r="C39" s="475"/>
      <c r="D39" s="476"/>
      <c r="E39" s="499"/>
      <c r="F39" s="483"/>
      <c r="G39" s="485"/>
      <c r="H39" s="489"/>
      <c r="I39" s="490"/>
      <c r="J39" s="491"/>
    </row>
    <row r="40" spans="1:10" ht="14.45" customHeight="1" x14ac:dyDescent="0.25">
      <c r="A40" s="478">
        <f t="shared" ref="A40" si="6">A38+1</f>
        <v>9</v>
      </c>
      <c r="B40" s="496" t="s">
        <v>55</v>
      </c>
      <c r="C40" s="497"/>
      <c r="D40" s="498"/>
      <c r="E40" s="480">
        <f>Данные!C23</f>
        <v>0</v>
      </c>
      <c r="F40" s="481"/>
      <c r="G40" s="484">
        <f>Данные!B23</f>
        <v>0</v>
      </c>
      <c r="H40" s="486"/>
      <c r="I40" s="487"/>
      <c r="J40" s="488"/>
    </row>
    <row r="41" spans="1:10" ht="40.15" customHeight="1" x14ac:dyDescent="0.25">
      <c r="A41" s="479"/>
      <c r="B41" s="474" t="str">
        <f>Данные!$A$30</f>
        <v>(к серийному формокомплекту Банка III-2-82-45-1)</v>
      </c>
      <c r="C41" s="475"/>
      <c r="D41" s="476"/>
      <c r="E41" s="499"/>
      <c r="F41" s="483"/>
      <c r="G41" s="485"/>
      <c r="H41" s="489"/>
      <c r="I41" s="490"/>
      <c r="J41" s="491"/>
    </row>
    <row r="42" spans="1:10" ht="14.45" customHeight="1" x14ac:dyDescent="0.25">
      <c r="A42" s="478">
        <f t="shared" ref="A42" si="7">A40+1</f>
        <v>10</v>
      </c>
      <c r="B42" s="496" t="s">
        <v>54</v>
      </c>
      <c r="C42" s="497"/>
      <c r="D42" s="498"/>
      <c r="E42" s="480" t="str">
        <f>Данные!C26</f>
        <v>III-2-82-450-1</v>
      </c>
      <c r="F42" s="481"/>
      <c r="G42" s="484">
        <f>Данные!B26</f>
        <v>0</v>
      </c>
      <c r="H42" s="486"/>
      <c r="I42" s="487"/>
      <c r="J42" s="488"/>
    </row>
    <row r="43" spans="1:10" ht="40.15" customHeight="1" x14ac:dyDescent="0.25">
      <c r="A43" s="479"/>
      <c r="B43" s="474" t="str">
        <f>Данные!$A$30</f>
        <v>(к серийному формокомплекту Банка III-2-82-45-1)</v>
      </c>
      <c r="C43" s="475"/>
      <c r="D43" s="476"/>
      <c r="E43" s="499"/>
      <c r="F43" s="483"/>
      <c r="G43" s="485"/>
      <c r="H43" s="489"/>
      <c r="I43" s="490"/>
      <c r="J43" s="491"/>
    </row>
    <row r="44" spans="1:10" ht="14.45" customHeight="1" x14ac:dyDescent="0.25">
      <c r="A44" s="478">
        <f t="shared" ref="A44" si="8">A42+1</f>
        <v>11</v>
      </c>
      <c r="B44" s="496" t="s">
        <v>103</v>
      </c>
      <c r="C44" s="497"/>
      <c r="D44" s="498"/>
      <c r="E44" s="480" t="str">
        <f>Данные!C27</f>
        <v>III-2-82-450-1</v>
      </c>
      <c r="F44" s="481"/>
      <c r="G44" s="484">
        <f>Данные!B27</f>
        <v>0</v>
      </c>
      <c r="H44" s="486"/>
      <c r="I44" s="487"/>
      <c r="J44" s="488"/>
    </row>
    <row r="45" spans="1:10" ht="40.15" customHeight="1" x14ac:dyDescent="0.25">
      <c r="A45" s="479"/>
      <c r="B45" s="474" t="str">
        <f>Данные!$A$30</f>
        <v>(к серийному формокомплекту Банка III-2-82-45-1)</v>
      </c>
      <c r="C45" s="475"/>
      <c r="D45" s="476"/>
      <c r="E45" s="499"/>
      <c r="F45" s="483"/>
      <c r="G45" s="485"/>
      <c r="H45" s="489"/>
      <c r="I45" s="490"/>
      <c r="J45" s="491"/>
    </row>
    <row r="46" spans="1:10" ht="14.45" customHeight="1" x14ac:dyDescent="0.25">
      <c r="A46" s="478">
        <f t="shared" ref="A46" si="9">A44+1</f>
        <v>12</v>
      </c>
      <c r="B46" s="496" t="s">
        <v>69</v>
      </c>
      <c r="C46" s="497"/>
      <c r="D46" s="498"/>
      <c r="E46" s="480" t="str">
        <f>Данные!C24</f>
        <v>III-2-82-450-1</v>
      </c>
      <c r="F46" s="481"/>
      <c r="G46" s="484">
        <f>Данные!B24</f>
        <v>8</v>
      </c>
      <c r="H46" s="486"/>
      <c r="I46" s="487"/>
      <c r="J46" s="488"/>
    </row>
    <row r="47" spans="1:10" ht="40.15" customHeight="1" x14ac:dyDescent="0.25">
      <c r="A47" s="479"/>
      <c r="B47" s="474" t="str">
        <f>Данные!$A$30</f>
        <v>(к серийному формокомплекту Банка III-2-82-45-1)</v>
      </c>
      <c r="C47" s="475"/>
      <c r="D47" s="476"/>
      <c r="E47" s="499"/>
      <c r="F47" s="483"/>
      <c r="G47" s="485"/>
      <c r="H47" s="489"/>
      <c r="I47" s="490"/>
      <c r="J47" s="491"/>
    </row>
    <row r="48" spans="1:10" ht="15.75" x14ac:dyDescent="0.25">
      <c r="A48" s="258"/>
      <c r="B48" s="258"/>
      <c r="C48" s="258"/>
      <c r="D48" s="258"/>
      <c r="E48" s="258"/>
      <c r="F48" s="258"/>
      <c r="G48" s="258"/>
      <c r="H48" s="258"/>
      <c r="I48" s="258"/>
      <c r="J48" s="259"/>
    </row>
    <row r="49" spans="1:10" ht="15.75" x14ac:dyDescent="0.25">
      <c r="A49" s="258" t="s">
        <v>70</v>
      </c>
      <c r="B49" s="258"/>
      <c r="C49" s="258"/>
      <c r="D49" s="258"/>
      <c r="E49" s="258"/>
      <c r="F49" s="258"/>
      <c r="G49" s="258"/>
      <c r="H49" s="258"/>
      <c r="I49" s="258"/>
      <c r="J49" s="259"/>
    </row>
    <row r="50" spans="1:10" ht="15.75" x14ac:dyDescent="0.25">
      <c r="A50" s="258"/>
      <c r="B50" s="258"/>
      <c r="C50" s="258"/>
      <c r="D50" s="265"/>
      <c r="E50" s="265"/>
      <c r="F50" s="265"/>
      <c r="G50" s="265"/>
      <c r="H50" s="265"/>
      <c r="I50" s="258"/>
      <c r="J50" s="259"/>
    </row>
    <row r="51" spans="1:10" ht="15.75" x14ac:dyDescent="0.25">
      <c r="A51" s="258"/>
      <c r="B51" s="261" t="s">
        <v>71</v>
      </c>
      <c r="C51" s="258" t="s">
        <v>72</v>
      </c>
      <c r="D51" s="258"/>
      <c r="E51" s="258"/>
      <c r="F51" s="258"/>
      <c r="G51" s="258"/>
      <c r="H51" s="258"/>
      <c r="I51" s="258"/>
      <c r="J51" s="259"/>
    </row>
    <row r="52" spans="1:10" ht="15.75" x14ac:dyDescent="0.25">
      <c r="A52" s="258"/>
      <c r="B52" s="258"/>
      <c r="C52" s="258"/>
      <c r="D52" s="258"/>
      <c r="E52" s="258"/>
      <c r="F52" s="258"/>
      <c r="G52" s="258"/>
      <c r="H52" s="258"/>
      <c r="I52" s="258"/>
      <c r="J52" s="259"/>
    </row>
    <row r="53" spans="1:10" ht="15.75" x14ac:dyDescent="0.25">
      <c r="A53" s="258"/>
      <c r="B53" s="258"/>
      <c r="C53" s="258"/>
      <c r="D53" s="258"/>
      <c r="E53" s="258"/>
      <c r="G53" s="262"/>
      <c r="H53" s="262"/>
      <c r="I53" s="258" t="str">
        <f>I17</f>
        <v>Я.В. Карчмит</v>
      </c>
      <c r="J53" s="258"/>
    </row>
    <row r="54" spans="1:10" ht="15.75" x14ac:dyDescent="0.25">
      <c r="A54" s="258"/>
      <c r="B54" s="258"/>
      <c r="C54" s="258"/>
      <c r="D54" s="258"/>
      <c r="E54" s="258"/>
      <c r="G54" s="258"/>
      <c r="H54" s="258"/>
      <c r="I54" s="258"/>
      <c r="J54" s="258"/>
    </row>
    <row r="55" spans="1:10" ht="15.75" x14ac:dyDescent="0.25">
      <c r="A55" s="258"/>
      <c r="B55" s="258"/>
      <c r="C55" s="258"/>
      <c r="D55" s="258"/>
      <c r="E55" s="258"/>
      <c r="G55" s="256"/>
      <c r="H55" s="256"/>
      <c r="I55" s="258" t="str">
        <f>I18</f>
        <v>Д.Е. Серков</v>
      </c>
    </row>
    <row r="56" spans="1:10" ht="18" x14ac:dyDescent="0.25">
      <c r="A56" s="255"/>
      <c r="B56" s="255"/>
      <c r="C56" s="255"/>
      <c r="D56" s="255"/>
      <c r="E56" s="255"/>
    </row>
    <row r="57" spans="1:10" ht="18" x14ac:dyDescent="0.25">
      <c r="A57" s="255"/>
      <c r="B57" s="255"/>
      <c r="C57" s="255"/>
      <c r="D57" s="255"/>
      <c r="E57" s="255"/>
      <c r="G57" s="262"/>
      <c r="H57" s="262"/>
      <c r="I57" s="258" t="str">
        <f>I19</f>
        <v>А.Д. Гавриленко</v>
      </c>
      <c r="J57" s="258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7" orientation="portrait" r:id="rId1"/>
  <rowBreaks count="1" manualBreakCount="1">
    <brk id="37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tabSelected="1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14"/>
      <c r="C2" s="515"/>
      <c r="D2" s="516"/>
      <c r="E2" s="523" t="s">
        <v>10</v>
      </c>
      <c r="F2" s="524"/>
      <c r="G2" s="524"/>
      <c r="H2" s="525"/>
      <c r="I2" s="530" t="s">
        <v>11</v>
      </c>
      <c r="J2" s="531"/>
      <c r="K2" s="534">
        <f>Данные!B14</f>
        <v>24</v>
      </c>
      <c r="L2" s="535"/>
      <c r="M2" s="66"/>
      <c r="N2" s="67"/>
      <c r="O2" s="68"/>
      <c r="P2" s="526"/>
      <c r="Q2" s="526"/>
      <c r="R2" s="69"/>
      <c r="S2" s="70"/>
    </row>
    <row r="3" spans="1:19" ht="24" thickBot="1" x14ac:dyDescent="0.25">
      <c r="A3" s="65"/>
      <c r="B3" s="517"/>
      <c r="C3" s="518"/>
      <c r="D3" s="519"/>
      <c r="E3" s="527" t="s">
        <v>43</v>
      </c>
      <c r="F3" s="528"/>
      <c r="G3" s="528"/>
      <c r="H3" s="529"/>
      <c r="I3" s="532"/>
      <c r="J3" s="533"/>
      <c r="K3" s="536"/>
      <c r="L3" s="537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20"/>
      <c r="C4" s="521"/>
      <c r="D4" s="52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41" t="s">
        <v>13</v>
      </c>
      <c r="C5" s="542"/>
      <c r="D5" s="453" t="str">
        <f>Данные!$A5</f>
        <v>PCI</v>
      </c>
      <c r="E5" s="454"/>
      <c r="F5" s="454"/>
      <c r="G5" s="454"/>
      <c r="H5" s="455"/>
      <c r="I5" s="503"/>
      <c r="J5" s="504"/>
      <c r="K5" s="454"/>
      <c r="L5" s="455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41" t="s">
        <v>12</v>
      </c>
      <c r="C6" s="543"/>
      <c r="D6" s="447" t="str">
        <f>Данные!$A2</f>
        <v>III-2-82-450-1 (Банка 0,45 л.)</v>
      </c>
      <c r="E6" s="544"/>
      <c r="F6" s="544"/>
      <c r="G6" s="544"/>
      <c r="H6" s="545"/>
      <c r="I6" s="503"/>
      <c r="J6" s="504"/>
      <c r="K6" s="454"/>
      <c r="L6" s="45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05" t="s">
        <v>14</v>
      </c>
      <c r="C7" s="506"/>
      <c r="D7" s="456">
        <f>Данные!$A8</f>
        <v>0</v>
      </c>
      <c r="E7" s="507"/>
      <c r="F7" s="507"/>
      <c r="G7" s="507"/>
      <c r="H7" s="508"/>
      <c r="I7" s="505" t="s">
        <v>15</v>
      </c>
      <c r="J7" s="509"/>
      <c r="K7" s="444">
        <f>Данные!D11</f>
        <v>43959</v>
      </c>
      <c r="L7" s="44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7"/>
      <c r="I9" s="88"/>
      <c r="J9" s="271"/>
      <c r="K9" s="271"/>
      <c r="L9" s="271"/>
      <c r="M9" s="271"/>
      <c r="N9" s="271"/>
      <c r="O9" s="271"/>
      <c r="P9" s="271"/>
      <c r="Q9" s="271"/>
      <c r="R9" s="272"/>
      <c r="S9" s="188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273"/>
      <c r="K10" s="273"/>
      <c r="L10" s="273"/>
      <c r="M10" s="273"/>
      <c r="N10" s="273"/>
      <c r="O10" s="273"/>
      <c r="P10" s="273"/>
      <c r="Q10" s="273"/>
      <c r="R10" s="274"/>
      <c r="S10" s="86"/>
    </row>
    <row r="11" spans="1:19" ht="23.25" customHeight="1" x14ac:dyDescent="0.2">
      <c r="A11" s="78"/>
      <c r="B11" s="96" t="s">
        <v>26</v>
      </c>
      <c r="C11" s="269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275"/>
      <c r="K11" s="275"/>
      <c r="L11" s="275"/>
      <c r="M11" s="275"/>
      <c r="N11" s="275"/>
      <c r="O11" s="275"/>
      <c r="P11" s="275"/>
      <c r="Q11" s="275"/>
      <c r="R11" s="276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275"/>
      <c r="K12" s="275"/>
      <c r="L12" s="275"/>
      <c r="M12" s="275"/>
      <c r="N12" s="275"/>
      <c r="O12" s="275"/>
      <c r="P12" s="275"/>
      <c r="Q12" s="275"/>
      <c r="R12" s="276"/>
      <c r="S12" s="86"/>
    </row>
    <row r="13" spans="1:19" ht="23.25" customHeight="1" x14ac:dyDescent="0.2">
      <c r="A13" s="78"/>
      <c r="B13" s="96" t="s">
        <v>3</v>
      </c>
      <c r="C13" s="269">
        <v>5</v>
      </c>
      <c r="D13" s="97">
        <v>0.1</v>
      </c>
      <c r="E13" s="97">
        <v>0</v>
      </c>
      <c r="F13" s="51" t="s">
        <v>19</v>
      </c>
      <c r="G13" s="55" t="s">
        <v>22</v>
      </c>
      <c r="H13" s="98"/>
      <c r="I13" s="97"/>
      <c r="J13" s="275"/>
      <c r="K13" s="275"/>
      <c r="L13" s="275"/>
      <c r="M13" s="275"/>
      <c r="N13" s="275"/>
      <c r="O13" s="275"/>
      <c r="P13" s="275"/>
      <c r="Q13" s="275"/>
      <c r="R13" s="276"/>
      <c r="S13" s="86"/>
    </row>
    <row r="14" spans="1:19" ht="23.25" customHeight="1" x14ac:dyDescent="0.2">
      <c r="A14" s="78"/>
      <c r="B14" s="96" t="s">
        <v>27</v>
      </c>
      <c r="C14" s="269">
        <v>10.1</v>
      </c>
      <c r="D14" s="97">
        <v>0.1</v>
      </c>
      <c r="E14" s="97">
        <v>0</v>
      </c>
      <c r="F14" s="51" t="s">
        <v>19</v>
      </c>
      <c r="G14" s="55" t="s">
        <v>22</v>
      </c>
      <c r="H14" s="98"/>
      <c r="I14" s="97"/>
      <c r="J14" s="275"/>
      <c r="K14" s="275"/>
      <c r="L14" s="275"/>
      <c r="M14" s="275"/>
      <c r="N14" s="275"/>
      <c r="O14" s="275"/>
      <c r="P14" s="275"/>
      <c r="Q14" s="275"/>
      <c r="R14" s="276"/>
      <c r="S14" s="86"/>
    </row>
    <row r="15" spans="1:19" ht="23.25" customHeight="1" x14ac:dyDescent="0.2">
      <c r="A15" s="78"/>
      <c r="B15" s="96" t="s">
        <v>9</v>
      </c>
      <c r="C15" s="319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275"/>
      <c r="K15" s="275"/>
      <c r="L15" s="275"/>
      <c r="M15" s="275"/>
      <c r="N15" s="275"/>
      <c r="O15" s="275"/>
      <c r="P15" s="275"/>
      <c r="Q15" s="275"/>
      <c r="R15" s="276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275"/>
      <c r="K16" s="275"/>
      <c r="L16" s="275"/>
      <c r="M16" s="275"/>
      <c r="N16" s="275"/>
      <c r="O16" s="275"/>
      <c r="P16" s="275"/>
      <c r="Q16" s="275"/>
      <c r="R16" s="276"/>
      <c r="S16" s="86"/>
    </row>
    <row r="17" spans="1:19" ht="23.25" customHeight="1" x14ac:dyDescent="0.2">
      <c r="A17" s="78"/>
      <c r="B17" s="96" t="s">
        <v>30</v>
      </c>
      <c r="C17" s="269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275"/>
      <c r="K17" s="275"/>
      <c r="L17" s="275"/>
      <c r="M17" s="275"/>
      <c r="N17" s="275"/>
      <c r="O17" s="275"/>
      <c r="P17" s="275"/>
      <c r="Q17" s="275"/>
      <c r="R17" s="276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51" t="s">
        <v>19</v>
      </c>
      <c r="G18" s="59" t="s">
        <v>36</v>
      </c>
      <c r="H18" s="105"/>
      <c r="I18" s="104"/>
      <c r="J18" s="277"/>
      <c r="K18" s="277"/>
      <c r="L18" s="277"/>
      <c r="M18" s="277"/>
      <c r="N18" s="277"/>
      <c r="O18" s="277"/>
      <c r="P18" s="277"/>
      <c r="Q18" s="277"/>
      <c r="R18" s="278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277"/>
      <c r="K19" s="277"/>
      <c r="L19" s="277"/>
      <c r="M19" s="277"/>
      <c r="N19" s="277"/>
      <c r="O19" s="277"/>
      <c r="P19" s="277"/>
      <c r="Q19" s="277"/>
      <c r="R19" s="278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277"/>
      <c r="K20" s="277"/>
      <c r="L20" s="277"/>
      <c r="M20" s="277"/>
      <c r="N20" s="277"/>
      <c r="O20" s="277"/>
      <c r="P20" s="277"/>
      <c r="Q20" s="277"/>
      <c r="R20" s="278"/>
      <c r="S20" s="86"/>
    </row>
    <row r="21" spans="1:19" ht="32.450000000000003" customHeight="1" x14ac:dyDescent="0.2">
      <c r="A21" s="78"/>
      <c r="B21" s="103" t="s">
        <v>40</v>
      </c>
      <c r="C21" s="298"/>
      <c r="D21" s="104">
        <v>0.02</v>
      </c>
      <c r="E21" s="97">
        <v>-0.02</v>
      </c>
      <c r="F21" s="51" t="s">
        <v>19</v>
      </c>
      <c r="G21" s="239" t="s">
        <v>37</v>
      </c>
      <c r="H21" s="105"/>
      <c r="I21" s="104"/>
      <c r="J21" s="277"/>
      <c r="K21" s="277"/>
      <c r="L21" s="277"/>
      <c r="M21" s="277"/>
      <c r="N21" s="277"/>
      <c r="O21" s="277"/>
      <c r="P21" s="277"/>
      <c r="Q21" s="277"/>
      <c r="R21" s="278"/>
      <c r="S21" s="86"/>
    </row>
    <row r="22" spans="1:19" ht="28.15" customHeight="1" x14ac:dyDescent="0.2">
      <c r="A22" s="78"/>
      <c r="B22" s="103" t="s">
        <v>41</v>
      </c>
      <c r="C22" s="298"/>
      <c r="D22" s="104">
        <v>0.02</v>
      </c>
      <c r="E22" s="97">
        <v>-0.02</v>
      </c>
      <c r="F22" s="51" t="s">
        <v>19</v>
      </c>
      <c r="G22" s="239" t="s">
        <v>37</v>
      </c>
      <c r="H22" s="105"/>
      <c r="I22" s="104"/>
      <c r="J22" s="277"/>
      <c r="K22" s="277"/>
      <c r="L22" s="277"/>
      <c r="M22" s="277"/>
      <c r="N22" s="277"/>
      <c r="O22" s="277"/>
      <c r="P22" s="277"/>
      <c r="Q22" s="277"/>
      <c r="R22" s="278"/>
      <c r="S22" s="86"/>
    </row>
    <row r="23" spans="1:19" ht="15" x14ac:dyDescent="0.2">
      <c r="A23" s="78"/>
      <c r="B23" s="500" t="s">
        <v>56</v>
      </c>
      <c r="C23" s="501"/>
      <c r="D23" s="501"/>
      <c r="E23" s="502"/>
      <c r="F23" s="114" t="s">
        <v>16</v>
      </c>
      <c r="G23" s="253" t="s">
        <v>46</v>
      </c>
      <c r="H23" s="105"/>
      <c r="I23" s="104"/>
      <c r="J23" s="277"/>
      <c r="K23" s="277"/>
      <c r="L23" s="277"/>
      <c r="M23" s="277"/>
      <c r="N23" s="277"/>
      <c r="O23" s="277"/>
      <c r="P23" s="277"/>
      <c r="Q23" s="277"/>
      <c r="R23" s="278"/>
      <c r="S23" s="86"/>
    </row>
    <row r="24" spans="1:19" ht="15.75" thickBot="1" x14ac:dyDescent="0.25">
      <c r="A24" s="78"/>
      <c r="B24" s="538" t="s">
        <v>45</v>
      </c>
      <c r="C24" s="539"/>
      <c r="D24" s="539"/>
      <c r="E24" s="540"/>
      <c r="F24" s="114" t="s">
        <v>16</v>
      </c>
      <c r="G24" s="51" t="s">
        <v>46</v>
      </c>
      <c r="H24" s="106"/>
      <c r="I24" s="107"/>
      <c r="J24" s="279"/>
      <c r="K24" s="279"/>
      <c r="L24" s="279"/>
      <c r="M24" s="279"/>
      <c r="N24" s="279"/>
      <c r="O24" s="279"/>
      <c r="P24" s="279"/>
      <c r="Q24" s="279"/>
      <c r="R24" s="280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13" t="s">
        <v>134</v>
      </c>
      <c r="L27" s="513"/>
      <c r="M27" s="513"/>
      <c r="N27" s="401"/>
      <c r="O27" s="401"/>
      <c r="P27" s="417"/>
      <c r="Q27" s="417"/>
    </row>
    <row r="28" spans="1:19" x14ac:dyDescent="0.2">
      <c r="N28" s="510" t="s">
        <v>138</v>
      </c>
      <c r="O28" s="510"/>
      <c r="P28" s="511" t="s">
        <v>139</v>
      </c>
      <c r="Q28" s="512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49">
        <f>'Чист. форма'!B2:D4</f>
        <v>0</v>
      </c>
      <c r="C2" s="550"/>
      <c r="D2" s="551"/>
      <c r="E2" s="558" t="s">
        <v>10</v>
      </c>
      <c r="F2" s="559"/>
      <c r="G2" s="559"/>
      <c r="H2" s="560"/>
      <c r="I2" s="564" t="s">
        <v>11</v>
      </c>
      <c r="J2" s="565"/>
      <c r="K2" s="568">
        <f>Данные!B15</f>
        <v>24</v>
      </c>
      <c r="L2" s="569"/>
      <c r="M2" s="66"/>
      <c r="N2" s="67"/>
      <c r="O2" s="68"/>
      <c r="P2" s="526"/>
      <c r="Q2" s="526"/>
      <c r="R2" s="69"/>
      <c r="S2" s="70"/>
    </row>
    <row r="3" spans="1:19" ht="17.25" customHeight="1" thickBot="1" x14ac:dyDescent="0.25">
      <c r="A3" s="65"/>
      <c r="B3" s="552"/>
      <c r="C3" s="553"/>
      <c r="D3" s="554"/>
      <c r="E3" s="561" t="s">
        <v>44</v>
      </c>
      <c r="F3" s="562"/>
      <c r="G3" s="562"/>
      <c r="H3" s="563"/>
      <c r="I3" s="566"/>
      <c r="J3" s="567"/>
      <c r="K3" s="570"/>
      <c r="L3" s="57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55"/>
      <c r="C4" s="556"/>
      <c r="D4" s="557"/>
      <c r="E4" s="241"/>
      <c r="F4" s="241"/>
      <c r="G4" s="241"/>
      <c r="H4" s="241"/>
      <c r="I4" s="242"/>
      <c r="J4" s="240"/>
      <c r="K4" s="243"/>
      <c r="L4" s="244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41" t="s">
        <v>13</v>
      </c>
      <c r="C5" s="572"/>
      <c r="D5" s="453" t="str">
        <f>Данные!$A5</f>
        <v>PCI</v>
      </c>
      <c r="E5" s="454"/>
      <c r="F5" s="454"/>
      <c r="G5" s="454"/>
      <c r="H5" s="455"/>
      <c r="I5" s="573"/>
      <c r="J5" s="574"/>
      <c r="K5" s="575"/>
      <c r="L5" s="45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41" t="s">
        <v>12</v>
      </c>
      <c r="C6" s="572"/>
      <c r="D6" s="447" t="str">
        <f>Данные!$A2</f>
        <v>III-2-82-450-1 (Банка 0,45 л.)</v>
      </c>
      <c r="E6" s="544"/>
      <c r="F6" s="544"/>
      <c r="G6" s="544"/>
      <c r="H6" s="545"/>
      <c r="I6" s="573"/>
      <c r="J6" s="574"/>
      <c r="K6" s="575"/>
      <c r="L6" s="45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05" t="s">
        <v>14</v>
      </c>
      <c r="C7" s="576"/>
      <c r="D7" s="456">
        <f>Данные!$A8</f>
        <v>0</v>
      </c>
      <c r="E7" s="507"/>
      <c r="F7" s="507"/>
      <c r="G7" s="507"/>
      <c r="H7" s="508"/>
      <c r="I7" s="577" t="s">
        <v>15</v>
      </c>
      <c r="J7" s="576"/>
      <c r="K7" s="444">
        <f>Данные!D11</f>
        <v>43959</v>
      </c>
      <c r="L7" s="44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271"/>
      <c r="K9" s="271"/>
      <c r="L9" s="271"/>
      <c r="M9" s="271"/>
      <c r="N9" s="271"/>
      <c r="O9" s="271"/>
      <c r="P9" s="271"/>
      <c r="Q9" s="271"/>
      <c r="R9" s="272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273"/>
      <c r="K10" s="273"/>
      <c r="L10" s="273"/>
      <c r="M10" s="273"/>
      <c r="N10" s="273"/>
      <c r="O10" s="273"/>
      <c r="P10" s="273"/>
      <c r="Q10" s="273"/>
      <c r="R10" s="274"/>
      <c r="S10" s="86"/>
    </row>
    <row r="11" spans="1:19" ht="24.75" customHeight="1" x14ac:dyDescent="0.2">
      <c r="A11" s="78"/>
      <c r="B11" s="96" t="s">
        <v>28</v>
      </c>
      <c r="C11" s="269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275"/>
      <c r="K11" s="275"/>
      <c r="L11" s="275"/>
      <c r="M11" s="275"/>
      <c r="N11" s="275"/>
      <c r="O11" s="275"/>
      <c r="P11" s="275"/>
      <c r="Q11" s="275"/>
      <c r="R11" s="276"/>
      <c r="S11" s="86"/>
    </row>
    <row r="12" spans="1:19" ht="24.75" customHeight="1" x14ac:dyDescent="0.2">
      <c r="A12" s="78"/>
      <c r="B12" s="96" t="s">
        <v>4</v>
      </c>
      <c r="C12" s="269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275"/>
      <c r="K12" s="275"/>
      <c r="L12" s="275"/>
      <c r="M12" s="275"/>
      <c r="N12" s="275"/>
      <c r="O12" s="275"/>
      <c r="P12" s="275"/>
      <c r="Q12" s="275"/>
      <c r="R12" s="276"/>
      <c r="S12" s="86"/>
    </row>
    <row r="13" spans="1:19" ht="24.75" customHeight="1" x14ac:dyDescent="0.2">
      <c r="A13" s="78"/>
      <c r="B13" s="96" t="s">
        <v>5</v>
      </c>
      <c r="C13" s="319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275"/>
      <c r="K13" s="275"/>
      <c r="L13" s="275"/>
      <c r="M13" s="275"/>
      <c r="N13" s="275"/>
      <c r="O13" s="275"/>
      <c r="P13" s="275"/>
      <c r="Q13" s="275"/>
      <c r="R13" s="276"/>
      <c r="S13" s="86"/>
    </row>
    <row r="14" spans="1:19" ht="24.75" customHeight="1" x14ac:dyDescent="0.2">
      <c r="A14" s="78"/>
      <c r="B14" s="547" t="s">
        <v>133</v>
      </c>
      <c r="C14" s="548"/>
      <c r="D14" s="548"/>
      <c r="E14" s="548"/>
      <c r="F14" s="114" t="s">
        <v>16</v>
      </c>
      <c r="G14" s="56" t="s">
        <v>46</v>
      </c>
      <c r="H14" s="105"/>
      <c r="I14" s="104"/>
      <c r="J14" s="277"/>
      <c r="K14" s="277"/>
      <c r="L14" s="277"/>
      <c r="M14" s="277"/>
      <c r="N14" s="277"/>
      <c r="O14" s="277"/>
      <c r="P14" s="277"/>
      <c r="Q14" s="277"/>
      <c r="R14" s="278"/>
      <c r="S14" s="86"/>
    </row>
    <row r="15" spans="1:19" ht="24.75" customHeight="1" x14ac:dyDescent="0.2">
      <c r="A15" s="78"/>
      <c r="B15" s="500" t="s">
        <v>140</v>
      </c>
      <c r="C15" s="501"/>
      <c r="D15" s="501"/>
      <c r="E15" s="501"/>
      <c r="F15" s="546"/>
      <c r="G15" s="56" t="s">
        <v>76</v>
      </c>
      <c r="H15" s="105"/>
      <c r="I15" s="104"/>
      <c r="J15" s="277"/>
      <c r="K15" s="277"/>
      <c r="L15" s="277"/>
      <c r="M15" s="277"/>
      <c r="N15" s="277"/>
      <c r="O15" s="277"/>
      <c r="P15" s="277"/>
      <c r="Q15" s="277"/>
      <c r="R15" s="278"/>
      <c r="S15" s="86"/>
    </row>
    <row r="16" spans="1:19" ht="24.75" customHeight="1" thickBot="1" x14ac:dyDescent="0.25">
      <c r="A16" s="78"/>
      <c r="B16" s="538" t="s">
        <v>45</v>
      </c>
      <c r="C16" s="539"/>
      <c r="D16" s="539"/>
      <c r="E16" s="540"/>
      <c r="F16" s="114" t="s">
        <v>16</v>
      </c>
      <c r="G16" s="113" t="s">
        <v>46</v>
      </c>
      <c r="H16" s="106"/>
      <c r="I16" s="107"/>
      <c r="J16" s="279"/>
      <c r="K16" s="279"/>
      <c r="L16" s="279"/>
      <c r="M16" s="279"/>
      <c r="N16" s="279"/>
      <c r="O16" s="279"/>
      <c r="P16" s="279"/>
      <c r="Q16" s="279"/>
      <c r="R16" s="280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19"/>
      <c r="P18" s="120"/>
    </row>
    <row r="19" spans="1:19" ht="12.75" customHeight="1" x14ac:dyDescent="0.2">
      <c r="B19" s="119"/>
      <c r="L19" s="513" t="s">
        <v>134</v>
      </c>
      <c r="M19" s="513"/>
      <c r="N19" s="513"/>
      <c r="O19" s="401"/>
      <c r="P19" s="401"/>
      <c r="Q19" s="417"/>
      <c r="R19" s="417"/>
    </row>
    <row r="20" spans="1:19" x14ac:dyDescent="0.2">
      <c r="O20" s="510" t="s">
        <v>138</v>
      </c>
      <c r="P20" s="510"/>
      <c r="Q20" s="511" t="s">
        <v>139</v>
      </c>
      <c r="R20" s="512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2" priority="3" stopIfTrue="1" operator="notBetween">
      <formula>$C16+$D16</formula>
      <formula>$C16+$E16</formula>
    </cfRule>
  </conditionalFormatting>
  <conditionalFormatting sqref="H10 J10:R10 H11:R15">
    <cfRule type="cellIs" dxfId="11" priority="1" stopIfTrue="1" operator="equal">
      <formula>"ok"</formula>
    </cfRule>
    <cfRule type="cellIs" dxfId="10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14"/>
      <c r="C2" s="515"/>
      <c r="D2" s="516"/>
      <c r="E2" s="523" t="s">
        <v>10</v>
      </c>
      <c r="F2" s="524"/>
      <c r="G2" s="524"/>
      <c r="H2" s="525"/>
      <c r="I2" s="530" t="s">
        <v>11</v>
      </c>
      <c r="J2" s="531"/>
      <c r="K2" s="534">
        <f>Данные!B16</f>
        <v>32</v>
      </c>
      <c r="L2" s="535"/>
      <c r="M2" s="66"/>
      <c r="N2" s="67"/>
      <c r="O2" s="68"/>
      <c r="P2" s="526"/>
      <c r="Q2" s="526"/>
      <c r="R2" s="69"/>
      <c r="S2" s="70"/>
    </row>
    <row r="3" spans="1:24" ht="17.25" customHeight="1" thickBot="1" x14ac:dyDescent="0.25">
      <c r="A3" s="65"/>
      <c r="B3" s="517"/>
      <c r="C3" s="518"/>
      <c r="D3" s="519"/>
      <c r="E3" s="527" t="s">
        <v>38</v>
      </c>
      <c r="F3" s="528"/>
      <c r="G3" s="528"/>
      <c r="H3" s="529"/>
      <c r="I3" s="532"/>
      <c r="J3" s="533"/>
      <c r="K3" s="536"/>
      <c r="L3" s="537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20"/>
      <c r="C4" s="521"/>
      <c r="D4" s="52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41" t="s">
        <v>13</v>
      </c>
      <c r="C5" s="542"/>
      <c r="D5" s="453" t="str">
        <f>Данные!$A5</f>
        <v>PCI</v>
      </c>
      <c r="E5" s="454"/>
      <c r="F5" s="454"/>
      <c r="G5" s="454"/>
      <c r="H5" s="455"/>
      <c r="I5" s="503"/>
      <c r="J5" s="504"/>
      <c r="K5" s="454"/>
      <c r="L5" s="45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41" t="s">
        <v>12</v>
      </c>
      <c r="C6" s="543"/>
      <c r="D6" s="447" t="str">
        <f>Данные!$A2</f>
        <v>III-2-82-450-1 (Банка 0,45 л.)</v>
      </c>
      <c r="E6" s="544"/>
      <c r="F6" s="544"/>
      <c r="G6" s="544"/>
      <c r="H6" s="545"/>
      <c r="I6" s="503"/>
      <c r="J6" s="504"/>
      <c r="K6" s="454"/>
      <c r="L6" s="45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05" t="s">
        <v>14</v>
      </c>
      <c r="C7" s="506"/>
      <c r="D7" s="456">
        <f>Данные!$A8</f>
        <v>0</v>
      </c>
      <c r="E7" s="507"/>
      <c r="F7" s="507"/>
      <c r="G7" s="507"/>
      <c r="H7" s="508"/>
      <c r="I7" s="505" t="s">
        <v>15</v>
      </c>
      <c r="J7" s="509"/>
      <c r="K7" s="444">
        <f>Данные!D11</f>
        <v>43959</v>
      </c>
      <c r="L7" s="44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271"/>
      <c r="K9" s="271"/>
      <c r="L9" s="271"/>
      <c r="M9" s="271"/>
      <c r="N9" s="271"/>
      <c r="O9" s="271"/>
      <c r="P9" s="271"/>
      <c r="Q9" s="271"/>
      <c r="R9" s="272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273"/>
      <c r="K10" s="273"/>
      <c r="L10" s="273"/>
      <c r="M10" s="273"/>
      <c r="N10" s="273"/>
      <c r="O10" s="273"/>
      <c r="P10" s="273"/>
      <c r="Q10" s="273"/>
      <c r="R10" s="274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269">
        <v>5</v>
      </c>
      <c r="D11" s="97">
        <v>0.1</v>
      </c>
      <c r="E11" s="97">
        <v>0</v>
      </c>
      <c r="F11" s="94" t="s">
        <v>19</v>
      </c>
      <c r="G11" s="55" t="s">
        <v>22</v>
      </c>
      <c r="H11" s="98"/>
      <c r="I11" s="97"/>
      <c r="J11" s="275"/>
      <c r="K11" s="275"/>
      <c r="L11" s="275"/>
      <c r="M11" s="275"/>
      <c r="N11" s="275"/>
      <c r="O11" s="275"/>
      <c r="P11" s="275"/>
      <c r="Q11" s="275"/>
      <c r="R11" s="276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269">
        <v>10.1</v>
      </c>
      <c r="D12" s="97">
        <v>0.1</v>
      </c>
      <c r="E12" s="97">
        <v>0</v>
      </c>
      <c r="F12" s="94" t="s">
        <v>19</v>
      </c>
      <c r="G12" s="55" t="s">
        <v>22</v>
      </c>
      <c r="H12" s="98"/>
      <c r="I12" s="97"/>
      <c r="J12" s="275"/>
      <c r="K12" s="275"/>
      <c r="L12" s="275"/>
      <c r="M12" s="275"/>
      <c r="N12" s="275"/>
      <c r="O12" s="275"/>
      <c r="P12" s="275"/>
      <c r="Q12" s="275"/>
      <c r="R12" s="276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19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275"/>
      <c r="K13" s="275"/>
      <c r="L13" s="275"/>
      <c r="M13" s="275"/>
      <c r="N13" s="275"/>
      <c r="O13" s="275"/>
      <c r="P13" s="275"/>
      <c r="Q13" s="275"/>
      <c r="R13" s="276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275"/>
      <c r="K14" s="275"/>
      <c r="L14" s="275"/>
      <c r="M14" s="275"/>
      <c r="N14" s="275"/>
      <c r="O14" s="275"/>
      <c r="P14" s="275"/>
      <c r="Q14" s="275"/>
      <c r="R14" s="276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269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275"/>
      <c r="K15" s="275"/>
      <c r="L15" s="275"/>
      <c r="M15" s="275"/>
      <c r="N15" s="275"/>
      <c r="O15" s="275"/>
      <c r="P15" s="275"/>
      <c r="Q15" s="275"/>
      <c r="R15" s="276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269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275"/>
      <c r="K16" s="275"/>
      <c r="L16" s="275"/>
      <c r="M16" s="275"/>
      <c r="N16" s="275"/>
      <c r="O16" s="275"/>
      <c r="P16" s="275"/>
      <c r="Q16" s="275"/>
      <c r="R16" s="276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275"/>
      <c r="K17" s="275"/>
      <c r="L17" s="275"/>
      <c r="M17" s="275"/>
      <c r="N17" s="275"/>
      <c r="O17" s="275"/>
      <c r="P17" s="275"/>
      <c r="Q17" s="275"/>
      <c r="R17" s="276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275"/>
      <c r="K18" s="275"/>
      <c r="L18" s="275"/>
      <c r="M18" s="275"/>
      <c r="N18" s="275"/>
      <c r="O18" s="275"/>
      <c r="P18" s="275"/>
      <c r="Q18" s="275"/>
      <c r="R18" s="276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298"/>
      <c r="D19" s="104">
        <v>0.02</v>
      </c>
      <c r="E19" s="97">
        <v>-0.02</v>
      </c>
      <c r="F19" s="51" t="s">
        <v>19</v>
      </c>
      <c r="G19" s="59" t="s">
        <v>36</v>
      </c>
      <c r="H19" s="105"/>
      <c r="I19" s="104"/>
      <c r="J19" s="277"/>
      <c r="K19" s="277"/>
      <c r="L19" s="277"/>
      <c r="M19" s="277"/>
      <c r="N19" s="277"/>
      <c r="O19" s="277"/>
      <c r="P19" s="277"/>
      <c r="Q19" s="277"/>
      <c r="R19" s="278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270"/>
      <c r="D20" s="104">
        <v>0.02</v>
      </c>
      <c r="E20" s="97">
        <v>-0.02</v>
      </c>
      <c r="F20" s="51" t="s">
        <v>19</v>
      </c>
      <c r="G20" s="116" t="s">
        <v>37</v>
      </c>
      <c r="H20" s="106"/>
      <c r="I20" s="107"/>
      <c r="J20" s="279"/>
      <c r="K20" s="279"/>
      <c r="L20" s="279"/>
      <c r="M20" s="279"/>
      <c r="N20" s="279"/>
      <c r="O20" s="279"/>
      <c r="P20" s="279"/>
      <c r="Q20" s="279"/>
      <c r="R20" s="280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578" t="s">
        <v>134</v>
      </c>
      <c r="M23" s="578"/>
      <c r="N23" s="578"/>
      <c r="O23" s="401"/>
      <c r="P23" s="401"/>
      <c r="Q23" s="417"/>
      <c r="R23" s="417"/>
    </row>
    <row r="24" spans="1:24" x14ac:dyDescent="0.2">
      <c r="O24" s="510" t="s">
        <v>138</v>
      </c>
      <c r="P24" s="510"/>
      <c r="Q24" s="511" t="s">
        <v>139</v>
      </c>
      <c r="R24" s="512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9" priority="1" stopIfTrue="1" operator="equal">
      <formula>"ok"</formula>
    </cfRule>
    <cfRule type="cellIs" dxfId="8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="130" zoomScaleSheetLayoutView="13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14"/>
      <c r="C2" s="515"/>
      <c r="D2" s="516"/>
      <c r="E2" s="523" t="s">
        <v>10</v>
      </c>
      <c r="F2" s="524"/>
      <c r="G2" s="524"/>
      <c r="H2" s="525"/>
      <c r="I2" s="530" t="s">
        <v>11</v>
      </c>
      <c r="J2" s="531"/>
      <c r="K2" s="534">
        <f>Данные!B17</f>
        <v>32</v>
      </c>
      <c r="L2" s="535"/>
      <c r="M2" s="7"/>
      <c r="N2" s="8"/>
      <c r="O2" s="9"/>
      <c r="P2" s="579"/>
      <c r="Q2" s="579"/>
      <c r="R2" s="10"/>
      <c r="S2" s="11"/>
    </row>
    <row r="3" spans="1:19" ht="17.25" customHeight="1" thickBot="1" x14ac:dyDescent="0.25">
      <c r="A3" s="6"/>
      <c r="B3" s="517"/>
      <c r="C3" s="518"/>
      <c r="D3" s="519"/>
      <c r="E3" s="527" t="s">
        <v>23</v>
      </c>
      <c r="F3" s="528"/>
      <c r="G3" s="528"/>
      <c r="H3" s="529"/>
      <c r="I3" s="532"/>
      <c r="J3" s="533"/>
      <c r="K3" s="536"/>
      <c r="L3" s="537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20"/>
      <c r="C4" s="521"/>
      <c r="D4" s="52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41" t="s">
        <v>13</v>
      </c>
      <c r="C5" s="542"/>
      <c r="D5" s="453" t="str">
        <f>Данные!$A5</f>
        <v>PCI</v>
      </c>
      <c r="E5" s="454"/>
      <c r="F5" s="454"/>
      <c r="G5" s="454"/>
      <c r="H5" s="455"/>
      <c r="I5" s="503"/>
      <c r="J5" s="504"/>
      <c r="K5" s="454"/>
      <c r="L5" s="45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41" t="s">
        <v>12</v>
      </c>
      <c r="C6" s="543"/>
      <c r="D6" s="447" t="str">
        <f>Данные!$A2</f>
        <v>III-2-82-450-1 (Банка 0,45 л.)</v>
      </c>
      <c r="E6" s="544"/>
      <c r="F6" s="544"/>
      <c r="G6" s="544"/>
      <c r="H6" s="545"/>
      <c r="I6" s="503"/>
      <c r="J6" s="504"/>
      <c r="K6" s="454"/>
      <c r="L6" s="45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05" t="s">
        <v>14</v>
      </c>
      <c r="C7" s="506"/>
      <c r="D7" s="456">
        <f>Данные!$A8</f>
        <v>0</v>
      </c>
      <c r="E7" s="507"/>
      <c r="F7" s="507"/>
      <c r="G7" s="507"/>
      <c r="H7" s="508"/>
      <c r="I7" s="505" t="s">
        <v>15</v>
      </c>
      <c r="J7" s="509"/>
      <c r="K7" s="444">
        <f>Данные!D11</f>
        <v>43959</v>
      </c>
      <c r="L7" s="44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281"/>
      <c r="K9" s="281"/>
      <c r="L9" s="281"/>
      <c r="M9" s="281"/>
      <c r="N9" s="281"/>
      <c r="O9" s="281"/>
      <c r="P9" s="281"/>
      <c r="Q9" s="281"/>
      <c r="R9" s="282"/>
      <c r="S9" s="38"/>
    </row>
    <row r="10" spans="1:19" ht="34.5" thickBot="1" x14ac:dyDescent="0.25">
      <c r="A10" s="24"/>
      <c r="B10" s="50" t="s">
        <v>6</v>
      </c>
      <c r="C10" s="320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283"/>
      <c r="K10" s="283"/>
      <c r="L10" s="283"/>
      <c r="M10" s="283"/>
      <c r="N10" s="283"/>
      <c r="O10" s="283"/>
      <c r="P10" s="283"/>
      <c r="Q10" s="283"/>
      <c r="R10" s="284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283"/>
      <c r="K11" s="283"/>
      <c r="L11" s="283"/>
      <c r="M11" s="283"/>
      <c r="N11" s="283"/>
      <c r="O11" s="283"/>
      <c r="P11" s="283"/>
      <c r="Q11" s="283"/>
      <c r="R11" s="284"/>
      <c r="S11" s="32"/>
    </row>
    <row r="12" spans="1:19" ht="23.1" customHeight="1" x14ac:dyDescent="0.2">
      <c r="A12" s="24"/>
      <c r="B12" s="50" t="s">
        <v>3</v>
      </c>
      <c r="C12" s="287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283"/>
      <c r="K12" s="283"/>
      <c r="L12" s="283"/>
      <c r="M12" s="283"/>
      <c r="N12" s="283"/>
      <c r="O12" s="283"/>
      <c r="P12" s="283"/>
      <c r="Q12" s="283"/>
      <c r="R12" s="284"/>
      <c r="S12" s="32"/>
    </row>
    <row r="13" spans="1:19" ht="23.1" customHeight="1" x14ac:dyDescent="0.2">
      <c r="A13" s="24"/>
      <c r="B13" s="50" t="s">
        <v>7</v>
      </c>
      <c r="C13" s="287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283"/>
      <c r="K13" s="283"/>
      <c r="L13" s="283"/>
      <c r="M13" s="283"/>
      <c r="N13" s="283"/>
      <c r="O13" s="283"/>
      <c r="P13" s="283"/>
      <c r="Q13" s="283"/>
      <c r="R13" s="284"/>
      <c r="S13" s="32"/>
    </row>
    <row r="14" spans="1:19" ht="23.1" customHeight="1" x14ac:dyDescent="0.2">
      <c r="A14" s="24"/>
      <c r="B14" s="50" t="s">
        <v>8</v>
      </c>
      <c r="C14" s="287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283"/>
      <c r="K14" s="283"/>
      <c r="L14" s="283"/>
      <c r="M14" s="283"/>
      <c r="N14" s="283"/>
      <c r="O14" s="283"/>
      <c r="P14" s="283"/>
      <c r="Q14" s="283"/>
      <c r="R14" s="284"/>
      <c r="S14" s="32"/>
    </row>
    <row r="15" spans="1:19" ht="23.1" customHeight="1" thickBot="1" x14ac:dyDescent="0.25">
      <c r="A15" s="24"/>
      <c r="B15" s="57" t="s">
        <v>4</v>
      </c>
      <c r="C15" s="288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285"/>
      <c r="K15" s="285"/>
      <c r="L15" s="285"/>
      <c r="M15" s="285"/>
      <c r="N15" s="285"/>
      <c r="O15" s="285"/>
      <c r="P15" s="285"/>
      <c r="Q15" s="285"/>
      <c r="R15" s="286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578" t="s">
        <v>134</v>
      </c>
      <c r="M18" s="578"/>
      <c r="N18" s="578"/>
      <c r="O18" s="401"/>
      <c r="P18" s="401"/>
      <c r="Q18" s="417"/>
      <c r="R18" s="417"/>
    </row>
    <row r="19" spans="12:18" x14ac:dyDescent="0.2">
      <c r="O19" s="510" t="s">
        <v>138</v>
      </c>
      <c r="P19" s="510"/>
      <c r="Q19" s="511" t="s">
        <v>139</v>
      </c>
      <c r="R19" s="512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7" priority="1" stopIfTrue="1" operator="equal">
      <formula>"ok"</formula>
    </cfRule>
    <cfRule type="cellIs" dxfId="6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49"/>
      <c r="C2" s="550"/>
      <c r="D2" s="551"/>
      <c r="E2" s="558" t="s">
        <v>10</v>
      </c>
      <c r="F2" s="559"/>
      <c r="G2" s="559"/>
      <c r="H2" s="560"/>
      <c r="I2" s="564" t="s">
        <v>11</v>
      </c>
      <c r="J2" s="565"/>
      <c r="K2" s="568">
        <f>Данные!B18</f>
        <v>80</v>
      </c>
      <c r="L2" s="569"/>
      <c r="M2" s="580"/>
      <c r="N2" s="581"/>
      <c r="O2" s="581"/>
      <c r="P2" s="581"/>
      <c r="Q2" s="581"/>
      <c r="R2" s="582"/>
      <c r="S2" s="70"/>
    </row>
    <row r="3" spans="1:19" ht="17.25" customHeight="1" thickBot="1" x14ac:dyDescent="0.25">
      <c r="A3" s="65"/>
      <c r="B3" s="552"/>
      <c r="C3" s="553"/>
      <c r="D3" s="554"/>
      <c r="E3" s="561" t="s">
        <v>47</v>
      </c>
      <c r="F3" s="562"/>
      <c r="G3" s="562"/>
      <c r="H3" s="563"/>
      <c r="I3" s="566"/>
      <c r="J3" s="567"/>
      <c r="K3" s="570"/>
      <c r="L3" s="571"/>
      <c r="M3" s="583"/>
      <c r="N3" s="584"/>
      <c r="O3" s="584"/>
      <c r="P3" s="584"/>
      <c r="Q3" s="584"/>
      <c r="R3" s="585"/>
      <c r="S3" s="70"/>
    </row>
    <row r="4" spans="1:19" ht="17.100000000000001" customHeight="1" thickBot="1" x14ac:dyDescent="0.25">
      <c r="A4" s="65"/>
      <c r="B4" s="555"/>
      <c r="C4" s="556"/>
      <c r="D4" s="557"/>
      <c r="E4" s="241"/>
      <c r="F4" s="241"/>
      <c r="G4" s="241"/>
      <c r="H4" s="241"/>
      <c r="I4" s="242"/>
      <c r="J4" s="240"/>
      <c r="K4" s="243"/>
      <c r="L4" s="244"/>
      <c r="M4" s="583"/>
      <c r="N4" s="584"/>
      <c r="O4" s="584"/>
      <c r="P4" s="584"/>
      <c r="Q4" s="584"/>
      <c r="R4" s="585"/>
      <c r="S4" s="70"/>
    </row>
    <row r="5" spans="1:19" ht="24.75" customHeight="1" thickTop="1" thickBot="1" x14ac:dyDescent="0.25">
      <c r="A5" s="65"/>
      <c r="B5" s="541" t="s">
        <v>13</v>
      </c>
      <c r="C5" s="572"/>
      <c r="D5" s="453" t="str">
        <f>Данные!$A5</f>
        <v>PCI</v>
      </c>
      <c r="E5" s="454"/>
      <c r="F5" s="454"/>
      <c r="G5" s="454"/>
      <c r="H5" s="455"/>
      <c r="I5" s="573"/>
      <c r="J5" s="574"/>
      <c r="K5" s="575"/>
      <c r="L5" s="455"/>
      <c r="M5" s="583"/>
      <c r="N5" s="584"/>
      <c r="O5" s="584"/>
      <c r="P5" s="584"/>
      <c r="Q5" s="584"/>
      <c r="R5" s="585"/>
      <c r="S5" s="70"/>
    </row>
    <row r="6" spans="1:19" ht="17.100000000000001" customHeight="1" thickTop="1" thickBot="1" x14ac:dyDescent="0.25">
      <c r="A6" s="65"/>
      <c r="B6" s="541" t="s">
        <v>12</v>
      </c>
      <c r="C6" s="572"/>
      <c r="D6" s="447" t="str">
        <f>Данные!$A2</f>
        <v>III-2-82-450-1 (Банка 0,45 л.)</v>
      </c>
      <c r="E6" s="544"/>
      <c r="F6" s="544"/>
      <c r="G6" s="544"/>
      <c r="H6" s="545"/>
      <c r="I6" s="573"/>
      <c r="J6" s="574"/>
      <c r="K6" s="575"/>
      <c r="L6" s="455"/>
      <c r="M6" s="583"/>
      <c r="N6" s="584"/>
      <c r="O6" s="584"/>
      <c r="P6" s="584"/>
      <c r="Q6" s="584"/>
      <c r="R6" s="585"/>
      <c r="S6" s="70"/>
    </row>
    <row r="7" spans="1:19" ht="90.75" customHeight="1" thickTop="1" thickBot="1" x14ac:dyDescent="0.25">
      <c r="A7" s="65"/>
      <c r="B7" s="505" t="s">
        <v>14</v>
      </c>
      <c r="C7" s="576"/>
      <c r="D7" s="456">
        <f>Данные!$A8</f>
        <v>0</v>
      </c>
      <c r="E7" s="507"/>
      <c r="F7" s="507"/>
      <c r="G7" s="507"/>
      <c r="H7" s="508"/>
      <c r="I7" s="577" t="s">
        <v>15</v>
      </c>
      <c r="J7" s="576"/>
      <c r="K7" s="444">
        <f>Данные!D11</f>
        <v>43959</v>
      </c>
      <c r="L7" s="445"/>
      <c r="M7" s="583"/>
      <c r="N7" s="584"/>
      <c r="O7" s="584"/>
      <c r="P7" s="584"/>
      <c r="Q7" s="584"/>
      <c r="R7" s="585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90"/>
      <c r="I9" s="190"/>
      <c r="J9" s="190"/>
      <c r="K9" s="190"/>
      <c r="L9" s="190"/>
      <c r="M9" s="271"/>
      <c r="N9" s="271"/>
      <c r="O9" s="271"/>
      <c r="P9" s="271"/>
      <c r="Q9" s="271"/>
      <c r="R9" s="272"/>
      <c r="S9" s="90"/>
    </row>
    <row r="10" spans="1:19" ht="24.2" customHeight="1" x14ac:dyDescent="0.2">
      <c r="A10" s="78"/>
      <c r="B10" s="92" t="s">
        <v>25</v>
      </c>
      <c r="C10" s="289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273"/>
      <c r="N10" s="273"/>
      <c r="O10" s="273"/>
      <c r="P10" s="273"/>
      <c r="Q10" s="273"/>
      <c r="R10" s="274"/>
      <c r="S10" s="86"/>
    </row>
    <row r="11" spans="1:19" ht="24.2" customHeight="1" x14ac:dyDescent="0.2">
      <c r="A11" s="78"/>
      <c r="B11" s="191" t="s">
        <v>26</v>
      </c>
      <c r="C11" s="126"/>
      <c r="D11" s="126">
        <v>0.05</v>
      </c>
      <c r="E11" s="126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275"/>
      <c r="N11" s="275"/>
      <c r="O11" s="275"/>
      <c r="P11" s="275"/>
      <c r="Q11" s="275"/>
      <c r="R11" s="276"/>
      <c r="S11" s="86"/>
    </row>
    <row r="12" spans="1:19" ht="24.2" customHeight="1" x14ac:dyDescent="0.2">
      <c r="A12" s="78"/>
      <c r="B12" s="191" t="s">
        <v>2</v>
      </c>
      <c r="C12" s="126"/>
      <c r="D12" s="126">
        <v>0.05</v>
      </c>
      <c r="E12" s="126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275"/>
      <c r="N12" s="275"/>
      <c r="O12" s="275"/>
      <c r="P12" s="275"/>
      <c r="Q12" s="275"/>
      <c r="R12" s="276"/>
      <c r="S12" s="86"/>
    </row>
    <row r="13" spans="1:19" s="412" customFormat="1" ht="33.75" x14ac:dyDescent="0.2">
      <c r="A13" s="402"/>
      <c r="B13" s="403" t="s">
        <v>3</v>
      </c>
      <c r="C13" s="404"/>
      <c r="D13" s="405">
        <v>0.03</v>
      </c>
      <c r="E13" s="405">
        <v>0</v>
      </c>
      <c r="F13" s="406" t="s">
        <v>16</v>
      </c>
      <c r="G13" s="252" t="s">
        <v>135</v>
      </c>
      <c r="H13" s="407"/>
      <c r="I13" s="408"/>
      <c r="J13" s="408"/>
      <c r="K13" s="408"/>
      <c r="L13" s="408"/>
      <c r="M13" s="409"/>
      <c r="N13" s="409"/>
      <c r="O13" s="409"/>
      <c r="P13" s="409"/>
      <c r="Q13" s="409"/>
      <c r="R13" s="410"/>
      <c r="S13" s="411"/>
    </row>
    <row r="14" spans="1:19" ht="33.75" x14ac:dyDescent="0.2">
      <c r="A14" s="78"/>
      <c r="B14" s="96" t="s">
        <v>27</v>
      </c>
      <c r="C14" s="269"/>
      <c r="D14" s="97">
        <v>0.03</v>
      </c>
      <c r="E14" s="97">
        <v>0</v>
      </c>
      <c r="F14" s="114" t="s">
        <v>16</v>
      </c>
      <c r="G14" s="252" t="s">
        <v>136</v>
      </c>
      <c r="H14" s="98"/>
      <c r="I14" s="97"/>
      <c r="J14" s="97"/>
      <c r="K14" s="97"/>
      <c r="L14" s="97"/>
      <c r="M14" s="275"/>
      <c r="N14" s="275"/>
      <c r="O14" s="275"/>
      <c r="P14" s="275"/>
      <c r="Q14" s="275"/>
      <c r="R14" s="276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275"/>
      <c r="N15" s="275"/>
      <c r="O15" s="275"/>
      <c r="P15" s="275"/>
      <c r="Q15" s="275"/>
      <c r="R15" s="276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275"/>
      <c r="N16" s="275"/>
      <c r="O16" s="275"/>
      <c r="P16" s="275"/>
      <c r="Q16" s="275"/>
      <c r="R16" s="276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275"/>
      <c r="N17" s="275"/>
      <c r="O17" s="275"/>
      <c r="P17" s="275"/>
      <c r="Q17" s="275"/>
      <c r="R17" s="276"/>
      <c r="S17" s="86"/>
    </row>
    <row r="18" spans="1:19" ht="33.75" x14ac:dyDescent="0.2">
      <c r="A18" s="78"/>
      <c r="B18" s="96" t="s">
        <v>30</v>
      </c>
      <c r="C18" s="269"/>
      <c r="D18" s="97">
        <v>0.03</v>
      </c>
      <c r="E18" s="97">
        <v>0</v>
      </c>
      <c r="F18" s="114" t="s">
        <v>16</v>
      </c>
      <c r="G18" s="252" t="s">
        <v>135</v>
      </c>
      <c r="H18" s="98"/>
      <c r="I18" s="97"/>
      <c r="J18" s="97"/>
      <c r="K18" s="97"/>
      <c r="L18" s="97"/>
      <c r="M18" s="275"/>
      <c r="N18" s="275"/>
      <c r="O18" s="275"/>
      <c r="P18" s="275"/>
      <c r="Q18" s="275"/>
      <c r="R18" s="276"/>
      <c r="S18" s="86"/>
    </row>
    <row r="19" spans="1:19" ht="30.6" customHeight="1" x14ac:dyDescent="0.2">
      <c r="A19" s="78"/>
      <c r="B19" s="96" t="s">
        <v>41</v>
      </c>
      <c r="C19" s="319"/>
      <c r="D19" s="97"/>
      <c r="E19" s="97"/>
      <c r="F19" s="114"/>
      <c r="G19" s="252"/>
      <c r="H19" s="98"/>
      <c r="I19" s="97"/>
      <c r="J19" s="97"/>
      <c r="K19" s="97"/>
      <c r="L19" s="97"/>
      <c r="M19" s="275"/>
      <c r="N19" s="275"/>
      <c r="O19" s="275"/>
      <c r="P19" s="275"/>
      <c r="Q19" s="275"/>
      <c r="R19" s="276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275"/>
      <c r="N20" s="275"/>
      <c r="O20" s="275"/>
      <c r="P20" s="275"/>
      <c r="Q20" s="275"/>
      <c r="R20" s="276"/>
      <c r="S20" s="86"/>
    </row>
    <row r="21" spans="1:19" ht="34.5" thickBot="1" x14ac:dyDescent="0.25">
      <c r="A21" s="78"/>
      <c r="B21" s="538" t="s">
        <v>48</v>
      </c>
      <c r="C21" s="539"/>
      <c r="D21" s="539"/>
      <c r="E21" s="540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279"/>
      <c r="N21" s="279"/>
      <c r="O21" s="279"/>
      <c r="P21" s="279"/>
      <c r="Q21" s="279"/>
      <c r="R21" s="280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19"/>
    </row>
    <row r="24" spans="1:19" x14ac:dyDescent="0.2">
      <c r="L24" s="578" t="s">
        <v>134</v>
      </c>
      <c r="M24" s="578"/>
      <c r="N24" s="578"/>
      <c r="O24" s="401"/>
      <c r="P24" s="401"/>
      <c r="Q24" s="417"/>
      <c r="R24" s="417"/>
    </row>
    <row r="25" spans="1:19" x14ac:dyDescent="0.2">
      <c r="O25" s="510" t="s">
        <v>138</v>
      </c>
      <c r="P25" s="510"/>
      <c r="Q25" s="511" t="s">
        <v>139</v>
      </c>
      <c r="R25" s="512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5" priority="4" stopIfTrue="1" operator="equal">
      <formula>"ok"</formula>
    </cfRule>
    <cfRule type="cellIs" dxfId="4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40" zoomScaleSheetLayoutView="14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49"/>
      <c r="C2" s="550"/>
      <c r="D2" s="551"/>
      <c r="E2" s="558" t="s">
        <v>10</v>
      </c>
      <c r="F2" s="559"/>
      <c r="G2" s="559"/>
      <c r="H2" s="560"/>
      <c r="I2" s="564" t="s">
        <v>11</v>
      </c>
      <c r="J2" s="565"/>
      <c r="K2" s="568">
        <f>Данные!B19</f>
        <v>150</v>
      </c>
      <c r="L2" s="569"/>
      <c r="M2" s="66"/>
      <c r="N2" s="67"/>
      <c r="O2" s="68"/>
      <c r="P2" s="586"/>
      <c r="Q2" s="586"/>
      <c r="R2" s="69"/>
      <c r="S2" s="70"/>
    </row>
    <row r="3" spans="1:19" ht="17.25" customHeight="1" thickBot="1" x14ac:dyDescent="0.25">
      <c r="A3" s="65"/>
      <c r="B3" s="552"/>
      <c r="C3" s="553"/>
      <c r="D3" s="554"/>
      <c r="E3" s="561" t="s">
        <v>89</v>
      </c>
      <c r="F3" s="562"/>
      <c r="G3" s="562"/>
      <c r="H3" s="563"/>
      <c r="I3" s="566"/>
      <c r="J3" s="567"/>
      <c r="K3" s="570"/>
      <c r="L3" s="57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55"/>
      <c r="C4" s="556"/>
      <c r="D4" s="557"/>
      <c r="E4" s="241"/>
      <c r="F4" s="241"/>
      <c r="G4" s="241"/>
      <c r="H4" s="241"/>
      <c r="I4" s="242"/>
      <c r="J4" s="240"/>
      <c r="K4" s="243"/>
      <c r="L4" s="244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41" t="s">
        <v>13</v>
      </c>
      <c r="C5" s="572"/>
      <c r="D5" s="453" t="str">
        <f>Данные!$A5</f>
        <v>PCI</v>
      </c>
      <c r="E5" s="454"/>
      <c r="F5" s="454"/>
      <c r="G5" s="454"/>
      <c r="H5" s="455"/>
      <c r="I5" s="573"/>
      <c r="J5" s="574"/>
      <c r="K5" s="575"/>
      <c r="L5" s="45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41" t="s">
        <v>12</v>
      </c>
      <c r="C6" s="572"/>
      <c r="D6" s="447" t="str">
        <f>Данные!$A2</f>
        <v>III-2-82-450-1 (Банка 0,45 л.)</v>
      </c>
      <c r="E6" s="544"/>
      <c r="F6" s="544"/>
      <c r="G6" s="544"/>
      <c r="H6" s="545"/>
      <c r="I6" s="573"/>
      <c r="J6" s="574"/>
      <c r="K6" s="575"/>
      <c r="L6" s="45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05" t="s">
        <v>14</v>
      </c>
      <c r="C7" s="576"/>
      <c r="D7" s="456">
        <f>Данные!$A8</f>
        <v>0</v>
      </c>
      <c r="E7" s="507"/>
      <c r="F7" s="507"/>
      <c r="G7" s="507"/>
      <c r="H7" s="508"/>
      <c r="I7" s="577" t="s">
        <v>15</v>
      </c>
      <c r="J7" s="576"/>
      <c r="K7" s="444">
        <f>Данные!D11</f>
        <v>43959</v>
      </c>
      <c r="L7" s="44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27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5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5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12" customFormat="1" ht="25.15" customHeight="1" x14ac:dyDescent="0.2">
      <c r="A12" s="402"/>
      <c r="B12" s="413" t="s">
        <v>3</v>
      </c>
      <c r="C12" s="414"/>
      <c r="D12" s="408">
        <v>0</v>
      </c>
      <c r="E12" s="408">
        <v>-0.03</v>
      </c>
      <c r="F12" s="406" t="s">
        <v>16</v>
      </c>
      <c r="G12" s="252" t="s">
        <v>137</v>
      </c>
      <c r="H12" s="415"/>
      <c r="I12" s="408"/>
      <c r="J12" s="408"/>
      <c r="K12" s="408"/>
      <c r="L12" s="408"/>
      <c r="M12" s="408"/>
      <c r="N12" s="408"/>
      <c r="O12" s="408"/>
      <c r="P12" s="408"/>
      <c r="Q12" s="408"/>
      <c r="R12" s="416"/>
      <c r="S12" s="411"/>
    </row>
    <row r="13" spans="1:19" ht="23.1" customHeight="1" x14ac:dyDescent="0.2">
      <c r="A13" s="78"/>
      <c r="B13" s="125" t="s">
        <v>27</v>
      </c>
      <c r="C13" s="269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5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5" t="s">
        <v>5</v>
      </c>
      <c r="C15" s="269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38" t="s">
        <v>50</v>
      </c>
      <c r="C16" s="539"/>
      <c r="D16" s="539"/>
      <c r="E16" s="540"/>
      <c r="F16" s="250" t="s">
        <v>16</v>
      </c>
      <c r="G16" s="189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7"/>
      <c r="R16" s="118"/>
      <c r="S16" s="86"/>
    </row>
    <row r="17" spans="1:19" ht="10.5" customHeight="1" thickBot="1" x14ac:dyDescent="0.25">
      <c r="A17" s="108"/>
      <c r="B17" s="124"/>
      <c r="C17" s="123"/>
      <c r="D17" s="123"/>
      <c r="E17" s="123"/>
      <c r="F17" s="122"/>
      <c r="G17" s="12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19"/>
    </row>
    <row r="19" spans="1:19" x14ac:dyDescent="0.2">
      <c r="L19" s="578" t="s">
        <v>134</v>
      </c>
      <c r="M19" s="578"/>
      <c r="N19" s="578"/>
      <c r="O19" s="401"/>
      <c r="P19" s="401"/>
      <c r="Q19" s="417"/>
      <c r="R19" s="417"/>
    </row>
    <row r="20" spans="1:19" x14ac:dyDescent="0.2">
      <c r="O20" s="510" t="s">
        <v>138</v>
      </c>
      <c r="P20" s="510"/>
      <c r="Q20" s="511" t="s">
        <v>139</v>
      </c>
      <c r="R20" s="512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3" priority="1" stopIfTrue="1" operator="equal">
      <formula>"ok"</formula>
    </cfRule>
    <cfRule type="cellIs" dxfId="2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11</vt:i4>
      </vt:variant>
    </vt:vector>
  </HeadingPairs>
  <TitlesOfParts>
    <vt:vector size="23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Охладитель плунжера</vt:lpstr>
      <vt:lpstr>Дут. головка</vt:lpstr>
      <vt:lpstr>'Акт приемки'!Область_печати</vt:lpstr>
      <vt:lpstr>'Горл. кольцо'!Область_печати</vt:lpstr>
      <vt:lpstr>'Дут. головка'!Область_печати</vt:lpstr>
      <vt:lpstr>'Охладитель плунжера'!Область_печати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2021-06-10T07:24:41Z</cp:lastPrinted>
  <dcterms:created xsi:type="dcterms:W3CDTF">2004-01-21T15:24:02Z</dcterms:created>
  <dcterms:modified xsi:type="dcterms:W3CDTF">2021-06-15T06:56:37Z</dcterms:modified>
</cp:coreProperties>
</file>