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07DB79B2-4AA8-4261-8C13-4056452BD45A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ШР УРФ" sheetId="1" r:id="rId1"/>
    <sheet name="Контракт" sheetId="2" r:id="rId2"/>
  </sheets>
  <definedNames>
    <definedName name="_xlnm.Print_Area" localSheetId="1">Контракт!$A$1:$T$19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7" i="2" l="1"/>
  <c r="N11" i="2" l="1"/>
  <c r="D7" i="2"/>
  <c r="D6" i="2" l="1"/>
  <c r="R8" i="2" l="1"/>
  <c r="L7" i="2" l="1"/>
  <c r="R21" i="2" l="1"/>
  <c r="P21" i="2"/>
  <c r="N21" i="2"/>
  <c r="L21" i="2"/>
  <c r="D21" i="2" l="1"/>
  <c r="F21" i="2" l="1"/>
  <c r="S21" i="2" s="1"/>
  <c r="T21" i="2" s="1"/>
  <c r="N13" i="2"/>
  <c r="N14" i="2"/>
  <c r="N15" i="2"/>
  <c r="N16" i="2"/>
  <c r="N17" i="2"/>
  <c r="N18" i="2"/>
  <c r="N12" i="2"/>
  <c r="P6" i="2" l="1"/>
  <c r="P7" i="2"/>
  <c r="P8" i="2"/>
  <c r="P10" i="2"/>
  <c r="P13" i="2"/>
  <c r="P14" i="2"/>
  <c r="P15" i="2"/>
  <c r="P16" i="2"/>
  <c r="P9" i="2"/>
  <c r="P11" i="2"/>
  <c r="P12" i="2"/>
  <c r="P17" i="2"/>
  <c r="P18" i="2"/>
  <c r="L11" i="2" l="1"/>
  <c r="L10" i="2" l="1"/>
  <c r="R11" i="2" l="1"/>
  <c r="G19" i="2"/>
  <c r="L8" i="2"/>
  <c r="L9" i="2"/>
  <c r="L12" i="2"/>
  <c r="L13" i="2"/>
  <c r="L15" i="2"/>
  <c r="L16" i="2"/>
  <c r="R14" i="2"/>
  <c r="R13" i="2"/>
  <c r="R10" i="2"/>
  <c r="N9" i="2"/>
  <c r="R7" i="2"/>
  <c r="R6" i="2"/>
  <c r="J19" i="2"/>
  <c r="I19" i="2"/>
  <c r="D8" i="2"/>
  <c r="N6" i="2"/>
  <c r="F5" i="2"/>
  <c r="S5" i="2" s="1"/>
  <c r="T5" i="2" s="1"/>
  <c r="F15" i="1"/>
  <c r="H15" i="1" s="1"/>
  <c r="P22" i="1"/>
  <c r="N22" i="1"/>
  <c r="F22" i="1"/>
  <c r="H22" i="1" s="1"/>
  <c r="P15" i="1"/>
  <c r="F25" i="1"/>
  <c r="H25" i="1" s="1"/>
  <c r="H8" i="1"/>
  <c r="F8" i="2" l="1"/>
  <c r="R17" i="2"/>
  <c r="R15" i="2"/>
  <c r="R9" i="2"/>
  <c r="R18" i="2"/>
  <c r="R16" i="2"/>
  <c r="R12" i="2"/>
  <c r="N7" i="2"/>
  <c r="D17" i="2"/>
  <c r="D12" i="2"/>
  <c r="D15" i="2"/>
  <c r="D16" i="2"/>
  <c r="D9" i="2"/>
  <c r="F9" i="2" s="1"/>
  <c r="D13" i="2"/>
  <c r="H19" i="2"/>
  <c r="D11" i="2"/>
  <c r="N10" i="2"/>
  <c r="N8" i="2"/>
  <c r="N15" i="1"/>
  <c r="Q15" i="1" s="1"/>
  <c r="R15" i="1" s="1"/>
  <c r="Q22" i="1"/>
  <c r="R22" i="1" s="1"/>
  <c r="Q25" i="1"/>
  <c r="R25" i="1" s="1"/>
  <c r="L27" i="1"/>
  <c r="K27" i="1"/>
  <c r="I27" i="1"/>
  <c r="C27" i="1"/>
  <c r="F26" i="1"/>
  <c r="H26" i="1" s="1"/>
  <c r="N24" i="1"/>
  <c r="J24" i="1"/>
  <c r="J27" i="1" s="1"/>
  <c r="F24" i="1"/>
  <c r="H24" i="1" s="1"/>
  <c r="N23" i="1"/>
  <c r="F23" i="1"/>
  <c r="H23" i="1" s="1"/>
  <c r="P21" i="1"/>
  <c r="N21" i="1"/>
  <c r="F21" i="1"/>
  <c r="P20" i="1"/>
  <c r="N20" i="1"/>
  <c r="F20" i="1"/>
  <c r="N19" i="1"/>
  <c r="F19" i="1"/>
  <c r="H19" i="1" s="1"/>
  <c r="P18" i="1"/>
  <c r="N18" i="1"/>
  <c r="F18" i="1"/>
  <c r="H18" i="1" s="1"/>
  <c r="P17" i="1"/>
  <c r="N17" i="1"/>
  <c r="F17" i="1"/>
  <c r="H17" i="1" s="1"/>
  <c r="P16" i="1"/>
  <c r="N16" i="1"/>
  <c r="F16" i="1"/>
  <c r="H16" i="1" s="1"/>
  <c r="P13" i="1"/>
  <c r="N13" i="1"/>
  <c r="F13" i="1"/>
  <c r="H13" i="1" s="1"/>
  <c r="P12" i="1"/>
  <c r="N12" i="1"/>
  <c r="F12" i="1"/>
  <c r="H12" i="1" s="1"/>
  <c r="Q11" i="1"/>
  <c r="Q9" i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S8" i="2" l="1"/>
  <c r="T8" i="2" s="1"/>
  <c r="F15" i="2"/>
  <c r="F17" i="2"/>
  <c r="S9" i="2"/>
  <c r="T9" i="2" s="1"/>
  <c r="F13" i="2"/>
  <c r="F16" i="2"/>
  <c r="F12" i="2"/>
  <c r="F7" i="2"/>
  <c r="S7" i="2" s="1"/>
  <c r="F11" i="2"/>
  <c r="S11" i="2" s="1"/>
  <c r="P27" i="1"/>
  <c r="H21" i="1"/>
  <c r="Q21" i="1" s="1"/>
  <c r="R21" i="1" s="1"/>
  <c r="H20" i="1"/>
  <c r="Q20" i="1" s="1"/>
  <c r="R20" i="1" s="1"/>
  <c r="Q23" i="1"/>
  <c r="R23" i="1" s="1"/>
  <c r="N27" i="1"/>
  <c r="Q5" i="1"/>
  <c r="O5" i="1"/>
  <c r="Q13" i="1"/>
  <c r="R13" i="1" s="1"/>
  <c r="Q8" i="1"/>
  <c r="Q12" i="1"/>
  <c r="R12" i="1" s="1"/>
  <c r="Q16" i="1"/>
  <c r="R16" i="1" s="1"/>
  <c r="Q17" i="1"/>
  <c r="R17" i="1" s="1"/>
  <c r="Q18" i="1"/>
  <c r="R18" i="1" s="1"/>
  <c r="Q19" i="1"/>
  <c r="R19" i="1" s="1"/>
  <c r="Q24" i="1"/>
  <c r="R24" i="1" s="1"/>
  <c r="Q26" i="1"/>
  <c r="R26" i="1" s="1"/>
  <c r="F27" i="1"/>
  <c r="T7" i="2" l="1"/>
  <c r="T11" i="2"/>
  <c r="H27" i="1"/>
  <c r="R5" i="1"/>
  <c r="P5" i="1"/>
  <c r="R8" i="1"/>
  <c r="R27" i="1" s="1"/>
  <c r="Q27" i="1"/>
  <c r="L14" i="2" l="1"/>
  <c r="D14" i="2"/>
  <c r="F14" i="2" l="1"/>
  <c r="D10" i="2" l="1"/>
  <c r="F10" i="2" l="1"/>
  <c r="S10" i="2" l="1"/>
  <c r="T10" i="2" s="1"/>
  <c r="S17" i="2" l="1"/>
  <c r="T17" i="2" s="1"/>
  <c r="S13" i="2"/>
  <c r="T13" i="2" s="1"/>
  <c r="S16" i="2"/>
  <c r="T16" i="2" s="1"/>
  <c r="S15" i="2"/>
  <c r="T15" i="2" s="1"/>
  <c r="S12" i="2"/>
  <c r="T12" i="2" s="1"/>
  <c r="N19" i="2" l="1"/>
  <c r="S14" i="2"/>
  <c r="T14" i="2" s="1"/>
  <c r="L18" i="2" l="1"/>
  <c r="D18" i="2"/>
  <c r="F18" i="2" l="1"/>
  <c r="S18" i="2" l="1"/>
  <c r="T18" i="2" l="1"/>
  <c r="L6" i="2" l="1"/>
  <c r="L19" i="2" l="1"/>
  <c r="F6" i="2"/>
  <c r="S6" i="2" s="1"/>
  <c r="T6" i="2" s="1"/>
  <c r="D19" i="2"/>
  <c r="F19" i="2" l="1"/>
  <c r="T19" i="2" l="1"/>
  <c r="S19" i="2"/>
</calcChain>
</file>

<file path=xl/sharedStrings.xml><?xml version="1.0" encoding="utf-8"?>
<sst xmlns="http://schemas.openxmlformats.org/spreadsheetml/2006/main" count="95" uniqueCount="68">
  <si>
    <t>Тарифна ставка 1-го разряда</t>
  </si>
  <si>
    <t>рублей</t>
  </si>
  <si>
    <t>Наименование структурного подразделения, профессий, должностей</t>
  </si>
  <si>
    <t>Ф.И.О.</t>
  </si>
  <si>
    <t>Количесство штатных единиц</t>
  </si>
  <si>
    <t>Часовая тарифная ставка, руб.</t>
  </si>
  <si>
    <t>отработано часов</t>
  </si>
  <si>
    <t>Тарифная ставка, оклад, руб.</t>
  </si>
  <si>
    <t>Премирование согл. ЛНПА,
 %, руб.</t>
  </si>
  <si>
    <t>Надбавки / доплаты стимулирующего характера (согласно ЛНПА),
руб.</t>
  </si>
  <si>
    <t>Доплата за работу во вредных и (или) опасных условиях труда, руб.</t>
  </si>
  <si>
    <t>Доплата за работу в ночное время, руб.</t>
  </si>
  <si>
    <t xml:space="preserve">    ИТОГО месячный фонд заработной платы (с вакансиями), руб.</t>
  </si>
  <si>
    <t>%</t>
  </si>
  <si>
    <t>руб.</t>
  </si>
  <si>
    <t>Надбавка за бригадирство, руб.</t>
  </si>
  <si>
    <t>Надбавка за расширение зоны обслуживания, руб.</t>
  </si>
  <si>
    <t>Надбавка за проф. мастерство, руб.</t>
  </si>
  <si>
    <t>Доплата за совмещение профессий, должностей</t>
  </si>
  <si>
    <t>руб</t>
  </si>
  <si>
    <t>кол - во часов</t>
  </si>
  <si>
    <t xml:space="preserve"> - Участок ремонта форм</t>
  </si>
  <si>
    <t/>
  </si>
  <si>
    <t>руководители:</t>
  </si>
  <si>
    <t>Начальник участка ремонта форма</t>
  </si>
  <si>
    <t>Гавриленко А.Д.</t>
  </si>
  <si>
    <t>специалисты:</t>
  </si>
  <si>
    <t>рабочие:</t>
  </si>
  <si>
    <t>Слесарь-инструментальщик 4 р.</t>
  </si>
  <si>
    <t>Мотылев С.В.</t>
  </si>
  <si>
    <t>Шельманов Д.В.</t>
  </si>
  <si>
    <t>Буров С.В.</t>
  </si>
  <si>
    <t>Слесарь-инструментальщик 5 р.</t>
  </si>
  <si>
    <t>Скрицкий М.А.</t>
  </si>
  <si>
    <t>Слесарь-инструментальщик 6 р.</t>
  </si>
  <si>
    <t>Жосткин Д.С.</t>
  </si>
  <si>
    <t>Голик М.Н.</t>
  </si>
  <si>
    <t>Куриленко И.И.</t>
  </si>
  <si>
    <t>Суднеко В.В.</t>
  </si>
  <si>
    <t>Царик А.М.</t>
  </si>
  <si>
    <t>Электрогазосварщик 6 р.</t>
  </si>
  <si>
    <t>Алексеев В.Н.</t>
  </si>
  <si>
    <t>Токарь 6 р.</t>
  </si>
  <si>
    <t>Гринь В.П.</t>
  </si>
  <si>
    <t>Станочник широкого профиля 5 р.</t>
  </si>
  <si>
    <t>Бурмилов В.В.</t>
  </si>
  <si>
    <t>ИТОГО:</t>
  </si>
  <si>
    <t>ИТОГО к выдаче , руб.</t>
  </si>
  <si>
    <t>Станочник широкого профиля 4 р.</t>
  </si>
  <si>
    <t>Бляскин А.В.</t>
  </si>
  <si>
    <t>Слесарь-инструментальщик 7-го р.</t>
  </si>
  <si>
    <t>Скорко С.В.</t>
  </si>
  <si>
    <t>Праздничные</t>
  </si>
  <si>
    <t>доплата, руб.</t>
  </si>
  <si>
    <t>Месячный фонд времени</t>
  </si>
  <si>
    <t>Сверхурочные</t>
  </si>
  <si>
    <t>Парфенков А.А.</t>
  </si>
  <si>
    <t>Филиппов Н.А.</t>
  </si>
  <si>
    <t>Балюк А.И.</t>
  </si>
  <si>
    <t>Василюк П.О.</t>
  </si>
  <si>
    <t>Стрелков Д.В.</t>
  </si>
  <si>
    <t>Добкин В.В.</t>
  </si>
  <si>
    <t>Вишняков С.В.</t>
  </si>
  <si>
    <t>Мироненко А.В.</t>
  </si>
  <si>
    <t>Кореньков В.В.</t>
  </si>
  <si>
    <t>Шитов С.Н.</t>
  </si>
  <si>
    <t>Яригин С.А.</t>
  </si>
  <si>
    <t>Ермаков Ю.М.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</si>
</sst>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i/>
      <sz val="8"/>
      <name val="Arial"/>
      <family val="2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8"/>
      <name val="Arial"/>
      <family val="2"/>
      <charset val="204"/>
    </font>
    <font>
      <b/>
      <i/>
      <sz val="12"/>
      <name val="Arial"/>
      <family val="2"/>
      <charset val="204"/>
    </font>
    <font>
      <b/>
      <i/>
      <sz val="11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0070C0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1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</fills>
  <borders count="13">
    <border>
      <left/>
      <right/>
      <top/>
      <bottom/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 style="medium">
        <color indexed="64"/>
      </left>
      <right style="medium">
        <color indexed="64"/>
      </right>
      <top style="medium">
        <color rgb="FF7030A0"/>
      </top>
      <bottom style="medium">
        <color rgb="FF7030A0"/>
      </bottom>
      <diagonal/>
    </border>
    <border>
      <left style="medium">
        <color indexed="64"/>
      </left>
      <right style="medium">
        <color indexed="64"/>
      </right>
      <top style="medium">
        <color rgb="FF7030A0"/>
      </top>
      <bottom/>
      <diagonal/>
    </border>
    <border>
      <left style="medium">
        <color indexed="64"/>
      </left>
      <right style="medium">
        <color indexed="64"/>
      </right>
      <top style="medium">
        <color rgb="FF7030A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 style="thin">
        <color indexed="64"/>
      </bottom>
      <diagonal/>
    </border>
    <border>
      <left/>
      <right style="medium">
        <color rgb="FF7030A0"/>
      </right>
      <top style="medium">
        <color rgb="FF7030A0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NumberFormat="1" applyFont="1" applyAlignment="1">
      <alignment horizontal="right"/>
    </xf>
    <xf numFmtId="3" fontId="1" fillId="0" borderId="0" xfId="0" applyNumberFormat="1" applyFont="1" applyBorder="1" applyAlignment="1">
      <alignment horizontal="center"/>
    </xf>
    <xf numFmtId="0" fontId="2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 applyFill="1"/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left"/>
    </xf>
    <xf numFmtId="0" fontId="9" fillId="4" borderId="1" xfId="0" applyNumberFormat="1" applyFont="1" applyFill="1" applyBorder="1"/>
    <xf numFmtId="4" fontId="9" fillId="4" borderId="1" xfId="0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/>
    </xf>
    <xf numFmtId="3" fontId="9" fillId="4" borderId="1" xfId="0" applyNumberFormat="1" applyFont="1" applyFill="1" applyBorder="1"/>
    <xf numFmtId="3" fontId="9" fillId="4" borderId="1" xfId="0" applyNumberFormat="1" applyFont="1" applyFill="1" applyBorder="1" applyAlignment="1">
      <alignment horizontal="center" vertical="center"/>
    </xf>
    <xf numFmtId="3" fontId="4" fillId="4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Fill="1"/>
    <xf numFmtId="0" fontId="10" fillId="0" borderId="0" xfId="0" applyNumberFormat="1" applyFont="1"/>
    <xf numFmtId="0" fontId="1" fillId="4" borderId="1" xfId="0" applyNumberFormat="1" applyFont="1" applyFill="1" applyBorder="1" applyAlignment="1">
      <alignment horizontal="left"/>
    </xf>
    <xf numFmtId="4" fontId="9" fillId="4" borderId="1" xfId="0" applyNumberFormat="1" applyFont="1" applyFill="1" applyBorder="1"/>
    <xf numFmtId="3" fontId="4" fillId="4" borderId="2" xfId="0" applyNumberFormat="1" applyFont="1" applyFill="1" applyBorder="1"/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/>
    <xf numFmtId="4" fontId="11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/>
    </xf>
    <xf numFmtId="3" fontId="11" fillId="0" borderId="1" xfId="0" applyNumberFormat="1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3" fontId="5" fillId="3" borderId="3" xfId="0" applyNumberFormat="1" applyFont="1" applyFill="1" applyBorder="1" applyAlignment="1">
      <alignment horizontal="center" vertical="center"/>
    </xf>
    <xf numFmtId="0" fontId="2" fillId="5" borderId="0" xfId="0" applyNumberFormat="1" applyFont="1" applyFill="1"/>
    <xf numFmtId="0" fontId="12" fillId="0" borderId="1" xfId="0" applyNumberFormat="1" applyFont="1" applyFill="1" applyBorder="1"/>
    <xf numFmtId="0" fontId="11" fillId="0" borderId="1" xfId="0" applyNumberFormat="1" applyFont="1" applyFill="1" applyBorder="1" applyAlignment="1">
      <alignment horizontal="left" vertical="center" wrapText="1"/>
    </xf>
    <xf numFmtId="3" fontId="13" fillId="0" borderId="1" xfId="0" applyNumberFormat="1" applyFont="1" applyFill="1" applyBorder="1" applyAlignment="1">
      <alignment horizontal="center" vertical="center"/>
    </xf>
    <xf numFmtId="3" fontId="11" fillId="6" borderId="1" xfId="0" applyNumberFormat="1" applyFont="1" applyFill="1" applyBorder="1" applyAlignment="1">
      <alignment horizontal="center" vertical="center"/>
    </xf>
    <xf numFmtId="0" fontId="2" fillId="7" borderId="0" xfId="0" applyNumberFormat="1" applyFont="1" applyFill="1"/>
    <xf numFmtId="0" fontId="11" fillId="3" borderId="1" xfId="0" applyNumberFormat="1" applyFont="1" applyFill="1" applyBorder="1" applyAlignment="1">
      <alignment horizontal="left" vertical="center" wrapText="1"/>
    </xf>
    <xf numFmtId="0" fontId="14" fillId="8" borderId="1" xfId="0" applyNumberFormat="1" applyFont="1" applyFill="1" applyBorder="1" applyAlignment="1">
      <alignment horizontal="left"/>
    </xf>
    <xf numFmtId="0" fontId="14" fillId="8" borderId="1" xfId="0" applyNumberFormat="1" applyFont="1" applyFill="1" applyBorder="1"/>
    <xf numFmtId="4" fontId="14" fillId="8" borderId="1" xfId="0" applyNumberFormat="1" applyFont="1" applyFill="1" applyBorder="1" applyAlignment="1">
      <alignment horizontal="center" vertical="center"/>
    </xf>
    <xf numFmtId="3" fontId="14" fillId="8" borderId="1" xfId="0" applyNumberFormat="1" applyFont="1" applyFill="1" applyBorder="1" applyAlignment="1">
      <alignment horizontal="center" vertical="center"/>
    </xf>
    <xf numFmtId="3" fontId="7" fillId="8" borderId="2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0" fontId="15" fillId="0" borderId="0" xfId="0" applyNumberFormat="1" applyFont="1" applyFill="1"/>
    <xf numFmtId="0" fontId="15" fillId="8" borderId="0" xfId="0" applyNumberFormat="1" applyFont="1" applyFill="1"/>
    <xf numFmtId="0" fontId="2" fillId="0" borderId="0" xfId="0" applyNumberFormat="1" applyFont="1" applyAlignment="1">
      <alignment horizontal="center"/>
    </xf>
    <xf numFmtId="9" fontId="9" fillId="4" borderId="1" xfId="0" applyNumberFormat="1" applyFont="1" applyFill="1" applyBorder="1" applyAlignment="1">
      <alignment horizontal="center" vertical="center"/>
    </xf>
    <xf numFmtId="9" fontId="9" fillId="4" borderId="1" xfId="0" applyNumberFormat="1" applyFont="1" applyFill="1" applyBorder="1"/>
    <xf numFmtId="9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/>
    </xf>
    <xf numFmtId="4" fontId="1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2" fontId="9" fillId="4" borderId="1" xfId="0" applyNumberFormat="1" applyFont="1" applyFill="1" applyBorder="1"/>
    <xf numFmtId="2" fontId="11" fillId="0" borderId="1" xfId="0" applyNumberFormat="1" applyFont="1" applyFill="1" applyBorder="1" applyAlignment="1">
      <alignment horizontal="center"/>
    </xf>
    <xf numFmtId="2" fontId="9" fillId="4" borderId="1" xfId="0" applyNumberFormat="1" applyFont="1" applyFill="1" applyBorder="1" applyAlignment="1">
      <alignment horizontal="center"/>
    </xf>
    <xf numFmtId="3" fontId="14" fillId="8" borderId="2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2" fontId="3" fillId="2" borderId="9" xfId="0" applyNumberFormat="1" applyFont="1" applyFill="1" applyBorder="1" applyAlignment="1">
      <alignment horizontal="center" vertical="center" wrapText="1"/>
    </xf>
    <xf numFmtId="2" fontId="11" fillId="0" borderId="2" xfId="0" applyNumberFormat="1" applyFont="1" applyFill="1" applyBorder="1" applyAlignment="1">
      <alignment horizontal="center" vertical="center"/>
    </xf>
    <xf numFmtId="2" fontId="14" fillId="8" borderId="2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0" fontId="11" fillId="4" borderId="1" xfId="0" applyNumberFormat="1" applyFont="1" applyFill="1" applyBorder="1"/>
    <xf numFmtId="2" fontId="11" fillId="4" borderId="1" xfId="0" applyNumberFormat="1" applyFont="1" applyFill="1" applyBorder="1" applyAlignment="1">
      <alignment horizontal="center"/>
    </xf>
    <xf numFmtId="3" fontId="11" fillId="4" borderId="1" xfId="0" applyNumberFormat="1" applyFont="1" applyFill="1" applyBorder="1" applyAlignment="1">
      <alignment horizontal="center" vertical="center"/>
    </xf>
    <xf numFmtId="9" fontId="11" fillId="4" borderId="1" xfId="0" applyNumberFormat="1" applyFont="1" applyFill="1" applyBorder="1" applyAlignment="1">
      <alignment horizontal="center" vertical="center"/>
    </xf>
    <xf numFmtId="4" fontId="11" fillId="4" borderId="1" xfId="0" applyNumberFormat="1" applyFont="1" applyFill="1" applyBorder="1" applyAlignment="1">
      <alignment horizontal="center" vertical="center"/>
    </xf>
    <xf numFmtId="2" fontId="11" fillId="4" borderId="2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/>
    <xf numFmtId="4" fontId="11" fillId="0" borderId="1" xfId="0" applyNumberFormat="1" applyFont="1" applyFill="1" applyBorder="1" applyAlignment="1">
      <alignment horizontal="center" vertical="center"/>
    </xf>
    <xf numFmtId="4" fontId="11" fillId="6" borderId="1" xfId="0" applyNumberFormat="1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/>
    </xf>
    <xf numFmtId="4" fontId="11" fillId="6" borderId="2" xfId="0" applyNumberFormat="1" applyFont="1" applyFill="1" applyBorder="1" applyAlignment="1">
      <alignment horizontal="center" vertical="center"/>
    </xf>
    <xf numFmtId="4" fontId="11" fillId="4" borderId="2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/>
    </xf>
    <xf numFmtId="4" fontId="11" fillId="4" borderId="1" xfId="0" applyNumberFormat="1" applyFont="1" applyFill="1" applyBorder="1" applyAlignment="1">
      <alignment horizontal="center"/>
    </xf>
    <xf numFmtId="4" fontId="11" fillId="0" borderId="1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3" fontId="5" fillId="3" borderId="6" xfId="0" applyNumberFormat="1" applyFont="1" applyFill="1" applyBorder="1" applyAlignment="1">
      <alignment horizontal="center" vertical="center" wrapText="1"/>
    </xf>
    <xf numFmtId="3" fontId="5" fillId="3" borderId="7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left" vertical="center" wrapText="1"/>
    </xf>
    <xf numFmtId="0" fontId="11" fillId="0" borderId="9" xfId="0" applyNumberFormat="1" applyFont="1" applyFill="1" applyBorder="1" applyAlignment="1">
      <alignment horizontal="left" vertical="center" wrapText="1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9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7"/>
  <sheetViews>
    <sheetView workbookViewId="0">
      <pane xSplit="8" ySplit="5" topLeftCell="O6" activePane="bottomRight" state="frozen"/>
      <selection pane="topRight" activeCell="I1" sqref="I1"/>
      <selection pane="bottomLeft" activeCell="A6" sqref="A6"/>
      <selection pane="bottomRight" activeCell="B17" sqref="A17:XFD17"/>
    </sheetView>
  </sheetViews>
  <sheetFormatPr defaultColWidth="9.140625" defaultRowHeight="14.25" x14ac:dyDescent="0.2"/>
  <cols>
    <col min="1" max="1" width="40.7109375" style="3" customWidth="1"/>
    <col min="2" max="2" width="27" style="3" customWidth="1"/>
    <col min="3" max="3" width="10.85546875" style="54" customWidth="1"/>
    <col min="4" max="4" width="11.140625" style="4" customWidth="1"/>
    <col min="5" max="5" width="10.85546875" style="3" customWidth="1"/>
    <col min="6" max="6" width="14" style="4" customWidth="1"/>
    <col min="7" max="7" width="9.28515625" style="3" bestFit="1" customWidth="1"/>
    <col min="8" max="8" width="13.85546875" style="4" customWidth="1"/>
    <col min="9" max="9" width="14.140625" style="3" customWidth="1"/>
    <col min="10" max="10" width="17.85546875" style="4" customWidth="1"/>
    <col min="11" max="11" width="15" style="3" customWidth="1"/>
    <col min="12" max="12" width="12.28515625" style="3" customWidth="1"/>
    <col min="13" max="13" width="6.5703125" style="3" customWidth="1"/>
    <col min="14" max="14" width="12.42578125" style="4" customWidth="1"/>
    <col min="15" max="15" width="6.5703125" style="3" customWidth="1"/>
    <col min="16" max="16" width="12.42578125" style="4" customWidth="1"/>
    <col min="17" max="17" width="16.5703125" style="4" customWidth="1"/>
    <col min="18" max="18" width="13" style="3" bestFit="1" customWidth="1"/>
    <col min="19" max="16384" width="9.140625" style="3"/>
  </cols>
  <sheetData>
    <row r="1" spans="1:147" x14ac:dyDescent="0.2">
      <c r="A1" s="1" t="s">
        <v>0</v>
      </c>
      <c r="B1" s="2">
        <v>250000</v>
      </c>
      <c r="C1" s="105" t="s">
        <v>1</v>
      </c>
      <c r="D1" s="105"/>
      <c r="J1" s="5"/>
      <c r="K1" s="6"/>
      <c r="L1" s="6"/>
      <c r="M1" s="6"/>
      <c r="N1" s="5"/>
      <c r="O1" s="6"/>
      <c r="P1" s="5"/>
      <c r="Q1" s="5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</row>
    <row r="2" spans="1:147" ht="15" thickBot="1" x14ac:dyDescent="0.25">
      <c r="B2" s="8"/>
      <c r="C2" s="9"/>
      <c r="J2" s="106"/>
      <c r="K2" s="106"/>
      <c r="L2" s="106"/>
      <c r="M2" s="106"/>
      <c r="N2" s="106"/>
      <c r="O2" s="106"/>
      <c r="P2" s="106"/>
      <c r="Q2" s="106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</row>
    <row r="3" spans="1:147" ht="58.5" customHeight="1" thickBot="1" x14ac:dyDescent="0.25">
      <c r="A3" s="107" t="s">
        <v>2</v>
      </c>
      <c r="B3" s="108" t="s">
        <v>3</v>
      </c>
      <c r="C3" s="107" t="s">
        <v>4</v>
      </c>
      <c r="D3" s="109" t="s">
        <v>5</v>
      </c>
      <c r="E3" s="107" t="s">
        <v>6</v>
      </c>
      <c r="F3" s="109" t="s">
        <v>7</v>
      </c>
      <c r="G3" s="107" t="s">
        <v>8</v>
      </c>
      <c r="H3" s="110"/>
      <c r="I3" s="107" t="s">
        <v>9</v>
      </c>
      <c r="J3" s="107"/>
      <c r="K3" s="107"/>
      <c r="L3" s="107"/>
      <c r="M3" s="107" t="s">
        <v>10</v>
      </c>
      <c r="N3" s="107"/>
      <c r="O3" s="107" t="s">
        <v>11</v>
      </c>
      <c r="P3" s="107"/>
      <c r="Q3" s="111" t="s">
        <v>12</v>
      </c>
      <c r="R3" s="101" t="s">
        <v>47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</row>
    <row r="4" spans="1:147" ht="61.5" customHeight="1" thickBot="1" x14ac:dyDescent="0.25">
      <c r="A4" s="107"/>
      <c r="B4" s="108"/>
      <c r="C4" s="107"/>
      <c r="D4" s="109"/>
      <c r="E4" s="107"/>
      <c r="F4" s="109"/>
      <c r="G4" s="10" t="s">
        <v>13</v>
      </c>
      <c r="H4" s="11" t="s">
        <v>14</v>
      </c>
      <c r="I4" s="12" t="s">
        <v>15</v>
      </c>
      <c r="J4" s="12" t="s">
        <v>16</v>
      </c>
      <c r="K4" s="13" t="s">
        <v>17</v>
      </c>
      <c r="L4" s="13" t="s">
        <v>18</v>
      </c>
      <c r="M4" s="14" t="s">
        <v>13</v>
      </c>
      <c r="N4" s="15" t="s">
        <v>19</v>
      </c>
      <c r="O4" s="10" t="s">
        <v>20</v>
      </c>
      <c r="P4" s="15" t="s">
        <v>19</v>
      </c>
      <c r="Q4" s="111"/>
      <c r="R4" s="102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</row>
    <row r="5" spans="1:147" ht="18.75" customHeight="1" thickBot="1" x14ac:dyDescent="0.25">
      <c r="A5" s="16">
        <v>1</v>
      </c>
      <c r="B5" s="16">
        <f>A5+1</f>
        <v>2</v>
      </c>
      <c r="C5" s="16">
        <f t="shared" ref="C5:P5" si="0">B5+1</f>
        <v>3</v>
      </c>
      <c r="D5" s="16">
        <f t="shared" si="0"/>
        <v>4</v>
      </c>
      <c r="E5" s="16">
        <f t="shared" si="0"/>
        <v>5</v>
      </c>
      <c r="F5" s="16">
        <f t="shared" si="0"/>
        <v>6</v>
      </c>
      <c r="G5" s="16">
        <f>F5+1</f>
        <v>7</v>
      </c>
      <c r="H5" s="16">
        <f t="shared" si="0"/>
        <v>8</v>
      </c>
      <c r="I5" s="16">
        <f t="shared" si="0"/>
        <v>9</v>
      </c>
      <c r="J5" s="16">
        <f>I5+1</f>
        <v>10</v>
      </c>
      <c r="K5" s="16">
        <f t="shared" si="0"/>
        <v>11</v>
      </c>
      <c r="L5" s="16">
        <f t="shared" si="0"/>
        <v>12</v>
      </c>
      <c r="M5" s="16">
        <f t="shared" si="0"/>
        <v>13</v>
      </c>
      <c r="N5" s="16">
        <f t="shared" si="0"/>
        <v>14</v>
      </c>
      <c r="O5" s="16">
        <f t="shared" si="0"/>
        <v>15</v>
      </c>
      <c r="P5" s="16">
        <f t="shared" si="0"/>
        <v>16</v>
      </c>
      <c r="Q5" s="17">
        <f>N5+1</f>
        <v>15</v>
      </c>
      <c r="R5" s="18">
        <f>O5+1</f>
        <v>16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</row>
    <row r="6" spans="1:147" s="28" customFormat="1" ht="16.5" thickBot="1" x14ac:dyDescent="0.3">
      <c r="A6" s="19" t="s">
        <v>21</v>
      </c>
      <c r="B6" s="20" t="s">
        <v>22</v>
      </c>
      <c r="C6" s="21"/>
      <c r="D6" s="22"/>
      <c r="E6" s="69"/>
      <c r="F6" s="24"/>
      <c r="G6" s="55"/>
      <c r="H6" s="24"/>
      <c r="I6" s="24"/>
      <c r="J6" s="24"/>
      <c r="K6" s="24"/>
      <c r="L6" s="24"/>
      <c r="M6" s="21"/>
      <c r="N6" s="24"/>
      <c r="O6" s="21"/>
      <c r="P6" s="24"/>
      <c r="Q6" s="25"/>
      <c r="R6" s="26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</row>
    <row r="7" spans="1:147" s="28" customFormat="1" ht="16.5" thickBot="1" x14ac:dyDescent="0.3">
      <c r="A7" s="29" t="s">
        <v>23</v>
      </c>
      <c r="B7" s="20"/>
      <c r="C7" s="21"/>
      <c r="D7" s="23"/>
      <c r="E7" s="69"/>
      <c r="F7" s="23"/>
      <c r="G7" s="56"/>
      <c r="H7" s="23"/>
      <c r="I7" s="23"/>
      <c r="J7" s="23"/>
      <c r="K7" s="23"/>
      <c r="L7" s="23"/>
      <c r="M7" s="30"/>
      <c r="N7" s="23"/>
      <c r="O7" s="30"/>
      <c r="P7" s="23"/>
      <c r="Q7" s="31"/>
      <c r="R7" s="26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</row>
    <row r="8" spans="1:147" s="39" customFormat="1" ht="16.5" thickBot="1" x14ac:dyDescent="0.25">
      <c r="A8" s="32" t="s">
        <v>24</v>
      </c>
      <c r="B8" s="33" t="s">
        <v>25</v>
      </c>
      <c r="C8" s="34">
        <v>1</v>
      </c>
      <c r="D8" s="35"/>
      <c r="E8" s="70">
        <v>167</v>
      </c>
      <c r="F8" s="36">
        <v>6460000</v>
      </c>
      <c r="G8" s="57">
        <v>0.8</v>
      </c>
      <c r="H8" s="36">
        <f>F8*G8</f>
        <v>5168000</v>
      </c>
      <c r="I8" s="36"/>
      <c r="J8" s="36">
        <v>2000000</v>
      </c>
      <c r="K8" s="36"/>
      <c r="L8" s="36"/>
      <c r="M8" s="34"/>
      <c r="N8" s="36"/>
      <c r="O8" s="34"/>
      <c r="P8" s="36"/>
      <c r="Q8" s="37">
        <f>F8+H8+I8+J8+K8+L8+N8+P8</f>
        <v>13628000</v>
      </c>
      <c r="R8" s="38">
        <f t="shared" ref="R8" si="1">ROUND(Q8-(Q8*14%),0)</f>
        <v>11720080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147" s="28" customFormat="1" ht="16.5" thickBot="1" x14ac:dyDescent="0.3">
      <c r="A9" s="29" t="s">
        <v>26</v>
      </c>
      <c r="B9" s="20"/>
      <c r="C9" s="21"/>
      <c r="D9" s="23"/>
      <c r="E9" s="71"/>
      <c r="F9" s="23"/>
      <c r="G9" s="56"/>
      <c r="H9" s="23"/>
      <c r="I9" s="23"/>
      <c r="J9" s="23"/>
      <c r="K9" s="23"/>
      <c r="L9" s="23"/>
      <c r="M9" s="30"/>
      <c r="N9" s="23"/>
      <c r="O9" s="30"/>
      <c r="P9" s="23"/>
      <c r="Q9" s="25">
        <f t="shared" ref="Q9:Q26" si="2">F9+H9+I9+J9+K9+L9+N9+P9</f>
        <v>0</v>
      </c>
      <c r="R9" s="38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</row>
    <row r="10" spans="1:147" s="39" customFormat="1" ht="16.5" thickBot="1" x14ac:dyDescent="0.25">
      <c r="A10" s="32"/>
      <c r="B10" s="40"/>
      <c r="C10" s="34"/>
      <c r="D10" s="35"/>
      <c r="E10" s="70"/>
      <c r="F10" s="36"/>
      <c r="G10" s="57"/>
      <c r="H10" s="36"/>
      <c r="I10" s="36"/>
      <c r="J10" s="36"/>
      <c r="K10" s="36"/>
      <c r="L10" s="36"/>
      <c r="M10" s="34"/>
      <c r="N10" s="36"/>
      <c r="O10" s="34"/>
      <c r="P10" s="36"/>
      <c r="Q10" s="37"/>
      <c r="R10" s="3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147" s="28" customFormat="1" ht="16.5" thickBot="1" x14ac:dyDescent="0.3">
      <c r="A11" s="29" t="s">
        <v>27</v>
      </c>
      <c r="B11" s="20"/>
      <c r="C11" s="21"/>
      <c r="D11" s="23"/>
      <c r="E11" s="71"/>
      <c r="F11" s="23"/>
      <c r="G11" s="56"/>
      <c r="H11" s="23"/>
      <c r="I11" s="23"/>
      <c r="J11" s="23"/>
      <c r="K11" s="23"/>
      <c r="L11" s="23"/>
      <c r="M11" s="30"/>
      <c r="N11" s="23"/>
      <c r="O11" s="30"/>
      <c r="P11" s="23"/>
      <c r="Q11" s="25">
        <f t="shared" si="2"/>
        <v>0</v>
      </c>
      <c r="R11" s="38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</row>
    <row r="12" spans="1:147" ht="16.5" thickBot="1" x14ac:dyDescent="0.25">
      <c r="A12" s="103" t="s">
        <v>28</v>
      </c>
      <c r="B12" s="41" t="s">
        <v>29</v>
      </c>
      <c r="C12" s="104">
        <v>2</v>
      </c>
      <c r="D12" s="62">
        <v>14400</v>
      </c>
      <c r="E12" s="70">
        <v>167</v>
      </c>
      <c r="F12" s="42">
        <f>SUM(E12*D12)</f>
        <v>2404800</v>
      </c>
      <c r="G12" s="57">
        <v>0.8</v>
      </c>
      <c r="H12" s="36">
        <f>F12*G12</f>
        <v>1923840</v>
      </c>
      <c r="I12" s="36"/>
      <c r="J12" s="36">
        <v>565000</v>
      </c>
      <c r="K12" s="36"/>
      <c r="L12" s="43"/>
      <c r="M12" s="34">
        <v>0.1</v>
      </c>
      <c r="N12" s="43">
        <f t="shared" ref="N12:N24" si="3">SUM($B$1*E12*M12/100)</f>
        <v>41750</v>
      </c>
      <c r="O12" s="34">
        <v>58</v>
      </c>
      <c r="P12" s="43">
        <f>D12*O12*40%</f>
        <v>334080</v>
      </c>
      <c r="Q12" s="37">
        <f t="shared" si="2"/>
        <v>5269470</v>
      </c>
      <c r="R12" s="38">
        <f>ROUND(Q12-(Q12*14%),0)</f>
        <v>4531744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</row>
    <row r="13" spans="1:147" ht="16.5" thickBot="1" x14ac:dyDescent="0.25">
      <c r="A13" s="103"/>
      <c r="B13" s="41" t="s">
        <v>30</v>
      </c>
      <c r="C13" s="104"/>
      <c r="D13" s="62">
        <v>14400</v>
      </c>
      <c r="E13" s="70">
        <v>167</v>
      </c>
      <c r="F13" s="42">
        <f>SUM(E13*D13)</f>
        <v>2404800</v>
      </c>
      <c r="G13" s="57">
        <v>0.8</v>
      </c>
      <c r="H13" s="36">
        <f t="shared" ref="H13:H26" si="4">F13*G13</f>
        <v>1923840</v>
      </c>
      <c r="I13" s="36"/>
      <c r="J13" s="36">
        <v>565000</v>
      </c>
      <c r="K13" s="36"/>
      <c r="L13" s="43"/>
      <c r="M13" s="34">
        <v>0.1</v>
      </c>
      <c r="N13" s="43">
        <f t="shared" si="3"/>
        <v>41750</v>
      </c>
      <c r="O13" s="34">
        <v>58</v>
      </c>
      <c r="P13" s="43">
        <f t="shared" ref="P13:P22" si="5">D13*O13*40%</f>
        <v>334080</v>
      </c>
      <c r="Q13" s="37">
        <f t="shared" si="2"/>
        <v>5269470</v>
      </c>
      <c r="R13" s="38">
        <f t="shared" ref="R13:R26" si="6">ROUND(Q13-(Q13*14%),0)</f>
        <v>4531744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</row>
    <row r="14" spans="1:147" s="44" customFormat="1" ht="16.5" thickBot="1" x14ac:dyDescent="0.25">
      <c r="A14" s="103"/>
      <c r="B14" s="41"/>
      <c r="C14" s="104"/>
      <c r="D14" s="62"/>
      <c r="E14" s="70"/>
      <c r="F14" s="42"/>
      <c r="G14" s="57"/>
      <c r="H14" s="36"/>
      <c r="I14" s="36"/>
      <c r="J14" s="36"/>
      <c r="K14" s="36"/>
      <c r="L14" s="43"/>
      <c r="M14" s="34"/>
      <c r="N14" s="43"/>
      <c r="O14" s="34"/>
      <c r="P14" s="43"/>
      <c r="Q14" s="37"/>
      <c r="R14" s="38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</row>
    <row r="15" spans="1:147" s="44" customFormat="1" ht="16.5" thickBot="1" x14ac:dyDescent="0.25">
      <c r="A15" s="112" t="s">
        <v>32</v>
      </c>
      <c r="B15" s="58" t="s">
        <v>31</v>
      </c>
      <c r="C15" s="114">
        <v>2</v>
      </c>
      <c r="D15" s="35">
        <v>18000</v>
      </c>
      <c r="E15" s="70">
        <v>167</v>
      </c>
      <c r="F15" s="42">
        <f>SUM(E15*D15)</f>
        <v>3006000</v>
      </c>
      <c r="G15" s="57">
        <v>0.8</v>
      </c>
      <c r="H15" s="36">
        <f t="shared" ref="H15" si="7">F15*G15</f>
        <v>2404800</v>
      </c>
      <c r="I15" s="36"/>
      <c r="J15" s="36">
        <v>565000</v>
      </c>
      <c r="K15" s="36"/>
      <c r="L15" s="43"/>
      <c r="M15" s="59">
        <v>0.1</v>
      </c>
      <c r="N15" s="43">
        <f t="shared" ref="N15" si="8">SUM($B$1*E15*M15/100)</f>
        <v>41750</v>
      </c>
      <c r="O15" s="59">
        <v>58</v>
      </c>
      <c r="P15" s="43">
        <f t="shared" ref="P15" si="9">D15*O15*40%</f>
        <v>417600</v>
      </c>
      <c r="Q15" s="37">
        <f t="shared" ref="Q15" si="10">F15+H15+I15+J15+K15+L15+N15+P15</f>
        <v>6435150</v>
      </c>
      <c r="R15" s="38">
        <f t="shared" ref="R15" si="11">ROUND(Q15-(Q15*14%),0)</f>
        <v>5534229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</row>
    <row r="16" spans="1:147" ht="16.5" thickBot="1" x14ac:dyDescent="0.25">
      <c r="A16" s="113"/>
      <c r="B16" s="41" t="s">
        <v>33</v>
      </c>
      <c r="C16" s="115"/>
      <c r="D16" s="35">
        <v>22100</v>
      </c>
      <c r="E16" s="70">
        <v>167</v>
      </c>
      <c r="F16" s="42">
        <f>SUM(E16*D16)</f>
        <v>3690700</v>
      </c>
      <c r="G16" s="57">
        <v>0.8</v>
      </c>
      <c r="H16" s="36">
        <f t="shared" si="4"/>
        <v>2952560</v>
      </c>
      <c r="I16" s="36"/>
      <c r="J16" s="36"/>
      <c r="K16" s="36"/>
      <c r="L16" s="43"/>
      <c r="M16" s="34">
        <v>0.1</v>
      </c>
      <c r="N16" s="43">
        <f t="shared" si="3"/>
        <v>41750</v>
      </c>
      <c r="O16" s="34">
        <v>58</v>
      </c>
      <c r="P16" s="43">
        <f t="shared" si="5"/>
        <v>512720</v>
      </c>
      <c r="Q16" s="37">
        <f t="shared" si="2"/>
        <v>7197730</v>
      </c>
      <c r="R16" s="38">
        <f t="shared" si="6"/>
        <v>6190048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</row>
    <row r="17" spans="1:147" ht="16.5" thickBot="1" x14ac:dyDescent="0.25">
      <c r="A17" s="103" t="s">
        <v>34</v>
      </c>
      <c r="B17" s="41" t="s">
        <v>35</v>
      </c>
      <c r="C17" s="104">
        <v>5</v>
      </c>
      <c r="D17" s="62">
        <v>22100</v>
      </c>
      <c r="E17" s="70">
        <v>167</v>
      </c>
      <c r="F17" s="42">
        <f t="shared" ref="F17:F21" si="12">SUM(E17*D17)</f>
        <v>3690700</v>
      </c>
      <c r="G17" s="57">
        <v>0.8</v>
      </c>
      <c r="H17" s="36">
        <f t="shared" si="4"/>
        <v>2952560</v>
      </c>
      <c r="I17" s="36"/>
      <c r="J17" s="36"/>
      <c r="K17" s="36"/>
      <c r="L17" s="43"/>
      <c r="M17" s="34">
        <v>0.1</v>
      </c>
      <c r="N17" s="43">
        <f t="shared" si="3"/>
        <v>41750</v>
      </c>
      <c r="O17" s="34">
        <v>58</v>
      </c>
      <c r="P17" s="43">
        <f t="shared" si="5"/>
        <v>512720</v>
      </c>
      <c r="Q17" s="37">
        <f t="shared" si="2"/>
        <v>7197730</v>
      </c>
      <c r="R17" s="38">
        <f t="shared" si="6"/>
        <v>6190048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</row>
    <row r="18" spans="1:147" ht="16.5" thickBot="1" x14ac:dyDescent="0.25">
      <c r="A18" s="103"/>
      <c r="B18" s="41" t="s">
        <v>36</v>
      </c>
      <c r="C18" s="104"/>
      <c r="D18" s="62">
        <v>22100</v>
      </c>
      <c r="E18" s="70">
        <v>167</v>
      </c>
      <c r="F18" s="42">
        <f t="shared" si="12"/>
        <v>3690700</v>
      </c>
      <c r="G18" s="57">
        <v>0.8</v>
      </c>
      <c r="H18" s="36">
        <f t="shared" si="4"/>
        <v>2952560</v>
      </c>
      <c r="I18" s="36"/>
      <c r="J18" s="36"/>
      <c r="K18" s="36"/>
      <c r="L18" s="43"/>
      <c r="M18" s="34">
        <v>0.1</v>
      </c>
      <c r="N18" s="43">
        <f t="shared" si="3"/>
        <v>41750</v>
      </c>
      <c r="O18" s="34">
        <v>58</v>
      </c>
      <c r="P18" s="43">
        <f t="shared" si="5"/>
        <v>512720</v>
      </c>
      <c r="Q18" s="37">
        <f t="shared" si="2"/>
        <v>7197730</v>
      </c>
      <c r="R18" s="38">
        <f t="shared" si="6"/>
        <v>6190048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</row>
    <row r="19" spans="1:147" ht="16.5" thickBot="1" x14ac:dyDescent="0.25">
      <c r="A19" s="103"/>
      <c r="B19" s="45" t="s">
        <v>37</v>
      </c>
      <c r="C19" s="104"/>
      <c r="D19" s="62">
        <v>22100</v>
      </c>
      <c r="E19" s="70">
        <v>167</v>
      </c>
      <c r="F19" s="42">
        <f t="shared" si="12"/>
        <v>3690700</v>
      </c>
      <c r="G19" s="57">
        <v>0.8</v>
      </c>
      <c r="H19" s="36">
        <f t="shared" si="4"/>
        <v>2952560</v>
      </c>
      <c r="I19" s="36"/>
      <c r="J19" s="36">
        <v>2330000</v>
      </c>
      <c r="K19" s="36"/>
      <c r="L19" s="43"/>
      <c r="M19" s="34">
        <v>0.1</v>
      </c>
      <c r="N19" s="43">
        <f t="shared" si="3"/>
        <v>41750</v>
      </c>
      <c r="O19" s="34"/>
      <c r="P19" s="43"/>
      <c r="Q19" s="37">
        <f t="shared" si="2"/>
        <v>9015010</v>
      </c>
      <c r="R19" s="38">
        <f t="shared" si="6"/>
        <v>7752909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</row>
    <row r="20" spans="1:147" s="44" customFormat="1" ht="16.5" thickBot="1" x14ac:dyDescent="0.25">
      <c r="A20" s="103"/>
      <c r="B20" s="41" t="s">
        <v>38</v>
      </c>
      <c r="C20" s="104"/>
      <c r="D20" s="62">
        <v>22100</v>
      </c>
      <c r="E20" s="70">
        <v>167</v>
      </c>
      <c r="F20" s="42">
        <f t="shared" si="12"/>
        <v>3690700</v>
      </c>
      <c r="G20" s="57">
        <v>0.8</v>
      </c>
      <c r="H20" s="36">
        <f t="shared" si="4"/>
        <v>2952560</v>
      </c>
      <c r="I20" s="36"/>
      <c r="J20" s="36">
        <v>565000</v>
      </c>
      <c r="K20" s="36"/>
      <c r="L20" s="43"/>
      <c r="M20" s="34">
        <v>0.1</v>
      </c>
      <c r="N20" s="43">
        <f t="shared" si="3"/>
        <v>41750</v>
      </c>
      <c r="O20" s="34">
        <v>58</v>
      </c>
      <c r="P20" s="43">
        <f t="shared" si="5"/>
        <v>512720</v>
      </c>
      <c r="Q20" s="37">
        <f t="shared" si="2"/>
        <v>7762730</v>
      </c>
      <c r="R20" s="38">
        <f t="shared" si="6"/>
        <v>6675948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</row>
    <row r="21" spans="1:147" s="44" customFormat="1" ht="16.5" thickBot="1" x14ac:dyDescent="0.25">
      <c r="A21" s="103"/>
      <c r="B21" s="41" t="s">
        <v>39</v>
      </c>
      <c r="C21" s="104"/>
      <c r="D21" s="62">
        <v>22100</v>
      </c>
      <c r="E21" s="70">
        <v>167</v>
      </c>
      <c r="F21" s="42">
        <f t="shared" si="12"/>
        <v>3690700</v>
      </c>
      <c r="G21" s="57">
        <v>0.8</v>
      </c>
      <c r="H21" s="36">
        <f t="shared" si="4"/>
        <v>2952560</v>
      </c>
      <c r="I21" s="36"/>
      <c r="J21" s="36"/>
      <c r="K21" s="36"/>
      <c r="L21" s="43"/>
      <c r="M21" s="34">
        <v>0.1</v>
      </c>
      <c r="N21" s="43">
        <f t="shared" si="3"/>
        <v>41750</v>
      </c>
      <c r="O21" s="34">
        <v>58</v>
      </c>
      <c r="P21" s="43">
        <f t="shared" si="5"/>
        <v>512720</v>
      </c>
      <c r="Q21" s="37">
        <f t="shared" si="2"/>
        <v>7197730</v>
      </c>
      <c r="R21" s="38">
        <f t="shared" si="6"/>
        <v>6190048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</row>
    <row r="22" spans="1:147" s="44" customFormat="1" ht="16.5" thickBot="1" x14ac:dyDescent="0.25">
      <c r="A22" s="60" t="s">
        <v>50</v>
      </c>
      <c r="B22" s="60" t="s">
        <v>51</v>
      </c>
      <c r="C22" s="61">
        <v>1</v>
      </c>
      <c r="D22" s="62">
        <v>27600</v>
      </c>
      <c r="E22" s="70">
        <v>167</v>
      </c>
      <c r="F22" s="42">
        <f t="shared" ref="F22" si="13">SUM(E22*D22)</f>
        <v>4609200</v>
      </c>
      <c r="G22" s="57">
        <v>0.8</v>
      </c>
      <c r="H22" s="36">
        <f t="shared" ref="H22" si="14">F22*G22</f>
        <v>3687360</v>
      </c>
      <c r="I22" s="36"/>
      <c r="J22" s="36"/>
      <c r="K22" s="36"/>
      <c r="L22" s="43"/>
      <c r="M22" s="61">
        <v>0.1</v>
      </c>
      <c r="N22" s="43">
        <f t="shared" ref="N22" si="15">SUM($B$1*E22*M22/100)</f>
        <v>41750</v>
      </c>
      <c r="O22" s="61"/>
      <c r="P22" s="43">
        <f t="shared" si="5"/>
        <v>0</v>
      </c>
      <c r="Q22" s="37">
        <f t="shared" ref="Q22" si="16">F22+H22+I22+J22+K22+L22+N22+P22</f>
        <v>8338310</v>
      </c>
      <c r="R22" s="38">
        <f t="shared" ref="R22" si="17">ROUND(Q22-(Q22*14%),0)</f>
        <v>7170947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</row>
    <row r="23" spans="1:147" ht="16.5" thickBot="1" x14ac:dyDescent="0.25">
      <c r="A23" s="41" t="s">
        <v>40</v>
      </c>
      <c r="B23" s="41" t="s">
        <v>41</v>
      </c>
      <c r="C23" s="34">
        <v>1</v>
      </c>
      <c r="D23" s="35">
        <v>17510</v>
      </c>
      <c r="E23" s="70">
        <v>167</v>
      </c>
      <c r="F23" s="42">
        <f>SUM(E23*D23)</f>
        <v>2924170</v>
      </c>
      <c r="G23" s="57">
        <v>0.8</v>
      </c>
      <c r="H23" s="36">
        <f t="shared" si="4"/>
        <v>2339336</v>
      </c>
      <c r="I23" s="36"/>
      <c r="J23" s="36"/>
      <c r="K23" s="36"/>
      <c r="L23" s="43"/>
      <c r="M23" s="34">
        <v>0.1</v>
      </c>
      <c r="N23" s="43">
        <f t="shared" si="3"/>
        <v>41750</v>
      </c>
      <c r="O23" s="34"/>
      <c r="P23" s="43"/>
      <c r="Q23" s="37">
        <f t="shared" si="2"/>
        <v>5305256</v>
      </c>
      <c r="R23" s="38">
        <f t="shared" si="6"/>
        <v>4562520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</row>
    <row r="24" spans="1:147" ht="16.5" thickBot="1" x14ac:dyDescent="0.25">
      <c r="A24" s="41" t="s">
        <v>42</v>
      </c>
      <c r="B24" s="41" t="s">
        <v>43</v>
      </c>
      <c r="C24" s="34">
        <v>1</v>
      </c>
      <c r="D24" s="35">
        <v>23535</v>
      </c>
      <c r="E24" s="70">
        <v>167</v>
      </c>
      <c r="F24" s="42">
        <f>SUM(E24*D24)</f>
        <v>3930345</v>
      </c>
      <c r="G24" s="57">
        <v>0.8</v>
      </c>
      <c r="H24" s="36">
        <f t="shared" si="4"/>
        <v>3144276</v>
      </c>
      <c r="I24" s="36"/>
      <c r="J24" s="36">
        <f>2280000+2330000</f>
        <v>4610000</v>
      </c>
      <c r="K24" s="36"/>
      <c r="L24" s="43">
        <v>2260000</v>
      </c>
      <c r="M24" s="34">
        <v>0.1</v>
      </c>
      <c r="N24" s="43">
        <f t="shared" si="3"/>
        <v>41750</v>
      </c>
      <c r="O24" s="34"/>
      <c r="P24" s="43"/>
      <c r="Q24" s="37">
        <f t="shared" si="2"/>
        <v>13986371</v>
      </c>
      <c r="R24" s="38">
        <f t="shared" si="6"/>
        <v>12028279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</row>
    <row r="25" spans="1:147" ht="16.5" thickBot="1" x14ac:dyDescent="0.25">
      <c r="A25" s="58" t="s">
        <v>48</v>
      </c>
      <c r="B25" s="58" t="s">
        <v>49</v>
      </c>
      <c r="C25" s="59">
        <v>1</v>
      </c>
      <c r="D25" s="35">
        <v>20100</v>
      </c>
      <c r="E25" s="70">
        <v>167</v>
      </c>
      <c r="F25" s="42">
        <f>SUM(E25*D25)</f>
        <v>3356700</v>
      </c>
      <c r="G25" s="57">
        <v>0.8</v>
      </c>
      <c r="H25" s="36">
        <f t="shared" si="4"/>
        <v>2685360</v>
      </c>
      <c r="I25" s="36"/>
      <c r="J25" s="36">
        <v>2900000</v>
      </c>
      <c r="K25" s="36"/>
      <c r="L25" s="43"/>
      <c r="M25" s="59"/>
      <c r="N25" s="43"/>
      <c r="O25" s="59"/>
      <c r="P25" s="43"/>
      <c r="Q25" s="37">
        <f t="shared" si="2"/>
        <v>8942060</v>
      </c>
      <c r="R25" s="38">
        <f t="shared" si="6"/>
        <v>7690172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</row>
    <row r="26" spans="1:147" ht="16.5" thickBot="1" x14ac:dyDescent="0.25">
      <c r="A26" s="41" t="s">
        <v>44</v>
      </c>
      <c r="B26" s="41" t="s">
        <v>45</v>
      </c>
      <c r="C26" s="34">
        <v>1</v>
      </c>
      <c r="D26" s="35">
        <v>21578</v>
      </c>
      <c r="E26" s="70">
        <v>167</v>
      </c>
      <c r="F26" s="42">
        <f>SUM(E26*D26)</f>
        <v>3603526</v>
      </c>
      <c r="G26" s="57">
        <v>0.8</v>
      </c>
      <c r="H26" s="36">
        <f t="shared" si="4"/>
        <v>2882820.8000000003</v>
      </c>
      <c r="I26" s="36"/>
      <c r="J26" s="36">
        <v>2280000</v>
      </c>
      <c r="K26" s="36"/>
      <c r="L26" s="43"/>
      <c r="M26" s="34"/>
      <c r="N26" s="43"/>
      <c r="O26" s="34"/>
      <c r="P26" s="43"/>
      <c r="Q26" s="37">
        <f t="shared" si="2"/>
        <v>8766346.8000000007</v>
      </c>
      <c r="R26" s="38">
        <f t="shared" si="6"/>
        <v>7539058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</row>
    <row r="27" spans="1:147" s="53" customFormat="1" ht="15.75" thickBot="1" x14ac:dyDescent="0.25">
      <c r="A27" s="46" t="s">
        <v>46</v>
      </c>
      <c r="B27" s="47"/>
      <c r="C27" s="48">
        <f>SUM(C8:C26)</f>
        <v>15</v>
      </c>
      <c r="D27" s="49"/>
      <c r="E27" s="49"/>
      <c r="F27" s="49">
        <f t="shared" ref="F27:R27" si="18">SUM(F8:F26)</f>
        <v>54843741</v>
      </c>
      <c r="G27" s="49"/>
      <c r="H27" s="49">
        <f t="shared" si="18"/>
        <v>43874992.799999997</v>
      </c>
      <c r="I27" s="49">
        <f t="shared" si="18"/>
        <v>0</v>
      </c>
      <c r="J27" s="49">
        <f t="shared" si="18"/>
        <v>16380000</v>
      </c>
      <c r="K27" s="49">
        <f t="shared" si="18"/>
        <v>0</v>
      </c>
      <c r="L27" s="49">
        <f t="shared" si="18"/>
        <v>2260000</v>
      </c>
      <c r="M27" s="48"/>
      <c r="N27" s="49">
        <f t="shared" si="18"/>
        <v>501000</v>
      </c>
      <c r="O27" s="48"/>
      <c r="P27" s="49">
        <f t="shared" ref="P27" si="19">SUM(P8:P26)</f>
        <v>3649360</v>
      </c>
      <c r="Q27" s="50">
        <f t="shared" si="18"/>
        <v>121509093.8</v>
      </c>
      <c r="R27" s="51">
        <f t="shared" si="18"/>
        <v>104497822</v>
      </c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</row>
  </sheetData>
  <mergeCells count="20">
    <mergeCell ref="A17:A21"/>
    <mergeCell ref="C17:C21"/>
    <mergeCell ref="M3:N3"/>
    <mergeCell ref="O3:P3"/>
    <mergeCell ref="Q3:Q4"/>
    <mergeCell ref="A15:A16"/>
    <mergeCell ref="C15:C16"/>
    <mergeCell ref="R3:R4"/>
    <mergeCell ref="A12:A14"/>
    <mergeCell ref="C12:C14"/>
    <mergeCell ref="C1:D1"/>
    <mergeCell ref="J2:Q2"/>
    <mergeCell ref="A3:A4"/>
    <mergeCell ref="B3:B4"/>
    <mergeCell ref="C3:C4"/>
    <mergeCell ref="D3:D4"/>
    <mergeCell ref="E3:E4"/>
    <mergeCell ref="F3:F4"/>
    <mergeCell ref="G3:H3"/>
    <mergeCell ref="I3:L3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S21"/>
  <sheetViews>
    <sheetView tabSelected="1" view="pageBreakPreview" zoomScale="110" zoomScaleSheetLayoutView="110" workbookViewId="0">
      <pane xSplit="6" ySplit="4" topLeftCell="K5" activePane="bottomRight" state="frozen"/>
      <selection pane="topRight" activeCell="G1" sqref="G1"/>
      <selection pane="bottomLeft" activeCell="A5" sqref="A5"/>
      <selection pane="bottomRight" activeCell="D3" sqref="D3:D4"/>
    </sheetView>
  </sheetViews>
  <sheetFormatPr defaultColWidth="9.140625" defaultRowHeight="14.25" x14ac:dyDescent="0.2"/>
  <cols>
    <col min="1" max="1" width="27" style="3" customWidth="1"/>
    <col min="2" max="2" width="11.140625" style="4" customWidth="1"/>
    <col min="3" max="3" width="11.7109375" style="3" customWidth="1"/>
    <col min="4" max="4" width="14" style="4" customWidth="1"/>
    <col min="5" max="5" width="9.28515625" style="3" bestFit="1" customWidth="1"/>
    <col min="6" max="6" width="13.85546875" style="4" customWidth="1"/>
    <col min="7" max="7" width="14.140625" style="3" hidden="1" customWidth="1"/>
    <col min="8" max="8" width="17.85546875" style="4" hidden="1" customWidth="1"/>
    <col min="9" max="9" width="15" style="3" hidden="1" customWidth="1"/>
    <col min="10" max="10" width="12.28515625" style="3" hidden="1" customWidth="1"/>
    <col min="11" max="11" width="6.5703125" style="3" customWidth="1"/>
    <col min="12" max="12" width="12.42578125" style="4" customWidth="1"/>
    <col min="13" max="13" width="6.5703125" style="3" customWidth="1"/>
    <col min="14" max="16" width="12.42578125" style="4" customWidth="1"/>
    <col min="17" max="17" width="12.42578125" style="78" customWidth="1"/>
    <col min="18" max="18" width="12.42578125" style="4" customWidth="1"/>
    <col min="19" max="19" width="16.5703125" style="4" customWidth="1"/>
    <col min="20" max="20" width="13" style="3" bestFit="1" customWidth="1"/>
    <col min="21" max="21" width="9.140625" style="3"/>
    <col min="22" max="22" width="10.140625" style="3" bestFit="1" customWidth="1"/>
    <col min="23" max="16384" width="9.140625" style="3"/>
  </cols>
  <sheetData>
    <row r="1" spans="1:149" x14ac:dyDescent="0.2">
      <c r="A1" s="2">
        <v>25</v>
      </c>
      <c r="B1" s="64"/>
      <c r="H1" s="5"/>
      <c r="I1" s="65"/>
      <c r="J1" s="65"/>
      <c r="K1" s="65"/>
      <c r="L1" s="5"/>
      <c r="M1" s="65"/>
      <c r="N1" s="5"/>
      <c r="O1" s="5"/>
      <c r="P1" s="5"/>
      <c r="Q1" s="74"/>
      <c r="R1" s="5"/>
      <c r="S1" s="5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</row>
    <row r="2" spans="1:149" ht="15" thickBot="1" x14ac:dyDescent="0.25">
      <c r="A2" s="4" t="s">
        <v>54</v>
      </c>
      <c r="B2" s="5">
        <v>168</v>
      </c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</row>
    <row r="3" spans="1:149" ht="58.5" customHeight="1" thickBot="1" x14ac:dyDescent="0.25">
      <c r="A3" s="108" t="s">
        <v>3</v>
      </c>
      <c r="B3" s="109" t="s">
        <v>5</v>
      </c>
      <c r="C3" s="107" t="s">
        <v>6</v>
      </c>
      <c r="D3" s="109" t="s">
        <v>7</v>
      </c>
      <c r="E3" s="107" t="s">
        <v>8</v>
      </c>
      <c r="F3" s="110"/>
      <c r="G3" s="107" t="s">
        <v>9</v>
      </c>
      <c r="H3" s="107"/>
      <c r="I3" s="107"/>
      <c r="J3" s="107"/>
      <c r="K3" s="107" t="s">
        <v>10</v>
      </c>
      <c r="L3" s="107"/>
      <c r="M3" s="107" t="s">
        <v>11</v>
      </c>
      <c r="N3" s="107"/>
      <c r="O3" s="116" t="s">
        <v>55</v>
      </c>
      <c r="P3" s="117"/>
      <c r="Q3" s="116" t="s">
        <v>52</v>
      </c>
      <c r="R3" s="117"/>
      <c r="S3" s="111" t="s">
        <v>12</v>
      </c>
      <c r="T3" s="101" t="s">
        <v>47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</row>
    <row r="4" spans="1:149" ht="61.5" customHeight="1" thickBot="1" x14ac:dyDescent="0.25">
      <c r="A4" s="108"/>
      <c r="B4" s="109"/>
      <c r="C4" s="107"/>
      <c r="D4" s="109"/>
      <c r="E4" s="66" t="s">
        <v>13</v>
      </c>
      <c r="F4" s="68" t="s">
        <v>14</v>
      </c>
      <c r="G4" s="12" t="s">
        <v>15</v>
      </c>
      <c r="H4" s="12" t="s">
        <v>16</v>
      </c>
      <c r="I4" s="13" t="s">
        <v>17</v>
      </c>
      <c r="J4" s="13" t="s">
        <v>18</v>
      </c>
      <c r="K4" s="67" t="s">
        <v>13</v>
      </c>
      <c r="L4" s="15" t="s">
        <v>19</v>
      </c>
      <c r="M4" s="66" t="s">
        <v>20</v>
      </c>
      <c r="N4" s="15" t="s">
        <v>19</v>
      </c>
      <c r="O4" s="75" t="s">
        <v>6</v>
      </c>
      <c r="P4" s="73" t="s">
        <v>53</v>
      </c>
      <c r="Q4" s="75" t="s">
        <v>6</v>
      </c>
      <c r="R4" s="73" t="s">
        <v>53</v>
      </c>
      <c r="S4" s="111"/>
      <c r="T4" s="102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</row>
    <row r="5" spans="1:149" s="39" customFormat="1" ht="16.5" thickBot="1" x14ac:dyDescent="0.25">
      <c r="A5" s="33" t="s">
        <v>25</v>
      </c>
      <c r="B5" s="96"/>
      <c r="C5" s="70"/>
      <c r="D5" s="88">
        <v>1401</v>
      </c>
      <c r="E5" s="57"/>
      <c r="F5" s="88">
        <f>D5*E5</f>
        <v>0</v>
      </c>
      <c r="G5" s="36"/>
      <c r="H5" s="88"/>
      <c r="I5" s="88"/>
      <c r="J5" s="88"/>
      <c r="K5" s="63"/>
      <c r="L5" s="88"/>
      <c r="M5" s="63"/>
      <c r="N5" s="88"/>
      <c r="O5" s="86"/>
      <c r="P5" s="94"/>
      <c r="Q5" s="76"/>
      <c r="R5" s="86"/>
      <c r="S5" s="90">
        <f>D5+F5+G5+H5+I5+J5+L5+N5</f>
        <v>1401</v>
      </c>
      <c r="T5" s="91">
        <f>ROUND(S5-(S5*14%),0)</f>
        <v>1205</v>
      </c>
      <c r="U5" s="7"/>
      <c r="V5" s="8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</row>
    <row r="6" spans="1:149" ht="16.5" thickBot="1" x14ac:dyDescent="0.25">
      <c r="A6" s="79" t="s">
        <v>57</v>
      </c>
      <c r="B6" s="97">
        <v>6.79</v>
      </c>
      <c r="C6" s="80">
        <v>168.75</v>
      </c>
      <c r="D6" s="83">
        <f>SUM(C6*B6)</f>
        <v>1145.8125</v>
      </c>
      <c r="E6" s="82"/>
      <c r="F6" s="83">
        <f>D6*E6</f>
        <v>0</v>
      </c>
      <c r="G6" s="81"/>
      <c r="H6" s="83"/>
      <c r="I6" s="83"/>
      <c r="J6" s="83"/>
      <c r="K6" s="83">
        <v>0</v>
      </c>
      <c r="L6" s="83">
        <f t="shared" ref="L6:L18" si="0">SUM($A$1*C6*K6/100)</f>
        <v>0</v>
      </c>
      <c r="M6" s="83"/>
      <c r="N6" s="83">
        <f>B6*M6*40%</f>
        <v>0</v>
      </c>
      <c r="O6" s="95"/>
      <c r="P6" s="95">
        <f t="shared" ref="P6:P8" si="1">B6*O6</f>
        <v>0</v>
      </c>
      <c r="Q6" s="84"/>
      <c r="R6" s="95">
        <f t="shared" ref="R6:R16" si="2">B6*Q6</f>
        <v>0</v>
      </c>
      <c r="S6" s="92">
        <f t="shared" ref="S6:S8" si="3">D6+F6+(G6/B$2)*C6+(H6/B$2)*C6+(I6/B$2)*C6+(J6/B$2)*C6+L6+N6+R6+P6</f>
        <v>1145.8125</v>
      </c>
      <c r="T6" s="93">
        <f t="shared" ref="T6:T18" si="4">ROUND(S6-(S6*14%),0)</f>
        <v>985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</row>
    <row r="7" spans="1:149" ht="16.5" thickBot="1" x14ac:dyDescent="0.25">
      <c r="A7" s="33" t="s">
        <v>51</v>
      </c>
      <c r="B7" s="96">
        <v>6.79</v>
      </c>
      <c r="C7" s="70">
        <v>168.75</v>
      </c>
      <c r="D7" s="83">
        <f>SUM(C7*B7)</f>
        <v>1145.8125</v>
      </c>
      <c r="E7" s="57"/>
      <c r="F7" s="88">
        <f t="shared" ref="F7:F18" si="5">D7*E7</f>
        <v>0</v>
      </c>
      <c r="G7" s="36"/>
      <c r="H7" s="88"/>
      <c r="I7" s="88"/>
      <c r="J7" s="89"/>
      <c r="K7" s="83">
        <v>0</v>
      </c>
      <c r="L7" s="99">
        <f t="shared" ref="L7:L8" si="6">SUM($A$1*C7*K7/100)</f>
        <v>0</v>
      </c>
      <c r="M7" s="99"/>
      <c r="N7" s="89">
        <f t="shared" ref="N7:N11" si="7">B7*M7*40%</f>
        <v>0</v>
      </c>
      <c r="O7" s="86"/>
      <c r="P7" s="94">
        <f t="shared" si="1"/>
        <v>0</v>
      </c>
      <c r="Q7" s="76"/>
      <c r="R7" s="86">
        <f t="shared" si="2"/>
        <v>0</v>
      </c>
      <c r="S7" s="92">
        <f t="shared" si="3"/>
        <v>1145.8125</v>
      </c>
      <c r="T7" s="91">
        <f t="shared" si="4"/>
        <v>985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</row>
    <row r="8" spans="1:149" s="44" customFormat="1" ht="16.5" thickBot="1" x14ac:dyDescent="0.25">
      <c r="A8" s="79" t="s">
        <v>58</v>
      </c>
      <c r="B8" s="97">
        <v>5.91</v>
      </c>
      <c r="C8" s="80">
        <v>176</v>
      </c>
      <c r="D8" s="83">
        <f>SUM(C8*B8)</f>
        <v>1040.1600000000001</v>
      </c>
      <c r="E8" s="82"/>
      <c r="F8" s="83">
        <f t="shared" si="5"/>
        <v>0</v>
      </c>
      <c r="G8" s="81"/>
      <c r="H8" s="83"/>
      <c r="I8" s="83"/>
      <c r="J8" s="83"/>
      <c r="K8" s="83">
        <v>0</v>
      </c>
      <c r="L8" s="83">
        <f t="shared" si="6"/>
        <v>0</v>
      </c>
      <c r="M8" s="83"/>
      <c r="N8" s="83">
        <f t="shared" si="7"/>
        <v>0</v>
      </c>
      <c r="O8" s="95"/>
      <c r="P8" s="95">
        <f t="shared" si="1"/>
        <v>0</v>
      </c>
      <c r="Q8" s="84"/>
      <c r="R8" s="95">
        <f t="shared" si="2"/>
        <v>0</v>
      </c>
      <c r="S8" s="92">
        <f t="shared" si="3"/>
        <v>1040.1600000000001</v>
      </c>
      <c r="T8" s="93">
        <f t="shared" si="4"/>
        <v>895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</row>
    <row r="9" spans="1:149" ht="16.5" thickBot="1" x14ac:dyDescent="0.25">
      <c r="A9" s="33" t="s">
        <v>59</v>
      </c>
      <c r="B9" s="96">
        <v>5.98</v>
      </c>
      <c r="C9" s="70">
        <v>164.75</v>
      </c>
      <c r="D9" s="88">
        <f>SUM(C9*B9)</f>
        <v>985.20500000000004</v>
      </c>
      <c r="E9" s="57"/>
      <c r="F9" s="88">
        <f t="shared" si="5"/>
        <v>0</v>
      </c>
      <c r="G9" s="36"/>
      <c r="H9" s="99"/>
      <c r="I9" s="88"/>
      <c r="J9" s="89"/>
      <c r="K9" s="83">
        <v>0</v>
      </c>
      <c r="L9" s="89">
        <f t="shared" si="0"/>
        <v>0</v>
      </c>
      <c r="M9" s="99">
        <v>54</v>
      </c>
      <c r="N9" s="89">
        <f t="shared" si="7"/>
        <v>129.16800000000001</v>
      </c>
      <c r="O9" s="86"/>
      <c r="P9" s="94">
        <f>B9*O9</f>
        <v>0</v>
      </c>
      <c r="Q9" s="76"/>
      <c r="R9" s="86">
        <f t="shared" si="2"/>
        <v>0</v>
      </c>
      <c r="S9" s="90">
        <f>D9+F9+(G9/B$2)*C9+(H9/B$2)*C9+(I9/B$2)*C9+(J9/B$2)*C9+L9+N9+R9+P9</f>
        <v>1114.373</v>
      </c>
      <c r="T9" s="91">
        <f t="shared" si="4"/>
        <v>958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</row>
    <row r="10" spans="1:149" ht="16.5" thickBot="1" x14ac:dyDescent="0.25">
      <c r="A10" s="79" t="s">
        <v>60</v>
      </c>
      <c r="B10" s="97">
        <v>5.91</v>
      </c>
      <c r="C10" s="80">
        <v>180</v>
      </c>
      <c r="D10" s="83">
        <f t="shared" ref="D10:D15" si="8">SUM(C10*B10)</f>
        <v>1063.8</v>
      </c>
      <c r="E10" s="82"/>
      <c r="F10" s="83">
        <f t="shared" si="5"/>
        <v>0</v>
      </c>
      <c r="G10" s="81"/>
      <c r="H10" s="83"/>
      <c r="I10" s="83"/>
      <c r="J10" s="83"/>
      <c r="K10" s="83">
        <v>0</v>
      </c>
      <c r="L10" s="83">
        <f t="shared" si="0"/>
        <v>0</v>
      </c>
      <c r="M10" s="83">
        <v>64</v>
      </c>
      <c r="N10" s="83">
        <f t="shared" si="7"/>
        <v>151.29600000000002</v>
      </c>
      <c r="O10" s="95"/>
      <c r="P10" s="95">
        <f t="shared" ref="P10:P18" si="9">B10*O10</f>
        <v>0</v>
      </c>
      <c r="Q10" s="84"/>
      <c r="R10" s="95">
        <f t="shared" si="2"/>
        <v>0</v>
      </c>
      <c r="S10" s="92">
        <f t="shared" ref="S10:S18" si="10">D10+F10+(G10/B$2)*C10+(H10/B$2)*C10+(I10/B$2)*C10+(J10/B$2)*C10+L10+N10+R10+P10</f>
        <v>1215.096</v>
      </c>
      <c r="T10" s="93">
        <f t="shared" si="4"/>
        <v>1045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</row>
    <row r="11" spans="1:149" ht="16.5" thickBot="1" x14ac:dyDescent="0.25">
      <c r="A11" s="33" t="s">
        <v>61</v>
      </c>
      <c r="B11" s="96">
        <v>6.5</v>
      </c>
      <c r="C11" s="70">
        <v>168.75</v>
      </c>
      <c r="D11" s="88">
        <f t="shared" si="8"/>
        <v>1096.875</v>
      </c>
      <c r="E11" s="57"/>
      <c r="F11" s="88">
        <f t="shared" si="5"/>
        <v>0</v>
      </c>
      <c r="G11" s="36"/>
      <c r="H11" s="88"/>
      <c r="I11" s="88"/>
      <c r="J11" s="89"/>
      <c r="K11" s="83">
        <v>0</v>
      </c>
      <c r="L11" s="89">
        <f t="shared" ref="L11" si="11">SUM($A$1*C11*K11/100)</f>
        <v>0</v>
      </c>
      <c r="M11" s="99">
        <v>64</v>
      </c>
      <c r="N11" s="89">
        <f t="shared" si="7"/>
        <v>166.4</v>
      </c>
      <c r="O11" s="86"/>
      <c r="P11" s="94">
        <f t="shared" si="9"/>
        <v>0</v>
      </c>
      <c r="Q11" s="76">
        <v>11.25</v>
      </c>
      <c r="R11" s="86">
        <f t="shared" si="2"/>
        <v>73.125</v>
      </c>
      <c r="S11" s="90">
        <f t="shared" si="10"/>
        <v>1336.4</v>
      </c>
      <c r="T11" s="91">
        <f t="shared" si="4"/>
        <v>1149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</row>
    <row r="12" spans="1:149" ht="16.5" thickBot="1" x14ac:dyDescent="0.25">
      <c r="A12" s="79" t="s">
        <v>62</v>
      </c>
      <c r="B12" s="97">
        <v>5.32</v>
      </c>
      <c r="C12" s="80">
        <v>161.5</v>
      </c>
      <c r="D12" s="83">
        <f t="shared" si="8"/>
        <v>859.18000000000006</v>
      </c>
      <c r="E12" s="82"/>
      <c r="F12" s="83">
        <f t="shared" si="5"/>
        <v>0</v>
      </c>
      <c r="G12" s="81"/>
      <c r="H12" s="83"/>
      <c r="I12" s="83"/>
      <c r="J12" s="83"/>
      <c r="K12" s="83">
        <v>0</v>
      </c>
      <c r="L12" s="83">
        <f t="shared" si="0"/>
        <v>0</v>
      </c>
      <c r="M12" s="83">
        <v>50</v>
      </c>
      <c r="N12" s="83">
        <f>B12*M12*40%</f>
        <v>106.4</v>
      </c>
      <c r="O12" s="95"/>
      <c r="P12" s="95">
        <f t="shared" si="9"/>
        <v>0</v>
      </c>
      <c r="Q12" s="84"/>
      <c r="R12" s="95">
        <f t="shared" si="2"/>
        <v>0</v>
      </c>
      <c r="S12" s="92">
        <f t="shared" si="10"/>
        <v>965.58</v>
      </c>
      <c r="T12" s="93">
        <f t="shared" si="4"/>
        <v>830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</row>
    <row r="13" spans="1:149" s="44" customFormat="1" ht="16.5" thickBot="1" x14ac:dyDescent="0.25">
      <c r="A13" s="33" t="s">
        <v>63</v>
      </c>
      <c r="B13" s="96">
        <v>5.91</v>
      </c>
      <c r="C13" s="70">
        <v>187.25</v>
      </c>
      <c r="D13" s="88">
        <f t="shared" si="8"/>
        <v>1106.6475</v>
      </c>
      <c r="E13" s="57"/>
      <c r="F13" s="88">
        <f t="shared" si="5"/>
        <v>0</v>
      </c>
      <c r="G13" s="36"/>
      <c r="H13" s="88"/>
      <c r="I13" s="88"/>
      <c r="J13" s="89"/>
      <c r="K13" s="83">
        <v>0</v>
      </c>
      <c r="L13" s="89">
        <f t="shared" si="0"/>
        <v>0</v>
      </c>
      <c r="M13" s="99">
        <v>38</v>
      </c>
      <c r="N13" s="100">
        <f t="shared" ref="N13:N18" si="12">B13*M13*40%</f>
        <v>89.832000000000008</v>
      </c>
      <c r="O13" s="86"/>
      <c r="P13" s="94">
        <f t="shared" si="9"/>
        <v>0</v>
      </c>
      <c r="Q13" s="76">
        <v>4</v>
      </c>
      <c r="R13" s="86">
        <f t="shared" si="2"/>
        <v>23.64</v>
      </c>
      <c r="S13" s="90">
        <f t="shared" si="10"/>
        <v>1220.1195000000002</v>
      </c>
      <c r="T13" s="91">
        <f t="shared" si="4"/>
        <v>1049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</row>
    <row r="14" spans="1:149" s="44" customFormat="1" ht="16.5" thickBot="1" x14ac:dyDescent="0.25">
      <c r="A14" s="79" t="s">
        <v>64</v>
      </c>
      <c r="B14" s="97">
        <v>5.91</v>
      </c>
      <c r="C14" s="80">
        <v>172.75</v>
      </c>
      <c r="D14" s="83">
        <f t="shared" si="8"/>
        <v>1020.9525</v>
      </c>
      <c r="E14" s="82"/>
      <c r="F14" s="83">
        <f t="shared" si="5"/>
        <v>0</v>
      </c>
      <c r="G14" s="81"/>
      <c r="H14" s="83"/>
      <c r="I14" s="83"/>
      <c r="J14" s="83"/>
      <c r="K14" s="83">
        <v>0</v>
      </c>
      <c r="L14" s="83">
        <f t="shared" si="0"/>
        <v>0</v>
      </c>
      <c r="M14" s="83">
        <v>58</v>
      </c>
      <c r="N14" s="83">
        <f t="shared" si="12"/>
        <v>137.11200000000002</v>
      </c>
      <c r="O14" s="95"/>
      <c r="P14" s="95">
        <f t="shared" si="9"/>
        <v>0</v>
      </c>
      <c r="Q14" s="84">
        <v>7.25</v>
      </c>
      <c r="R14" s="95">
        <f t="shared" si="2"/>
        <v>42.847500000000004</v>
      </c>
      <c r="S14" s="92">
        <f t="shared" si="10"/>
        <v>1200.912</v>
      </c>
      <c r="T14" s="93">
        <f t="shared" si="4"/>
        <v>1033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</row>
    <row r="15" spans="1:149" s="44" customFormat="1" ht="16.5" thickBot="1" x14ac:dyDescent="0.25">
      <c r="A15" s="33" t="s">
        <v>56</v>
      </c>
      <c r="B15" s="96">
        <v>6.79</v>
      </c>
      <c r="C15" s="70">
        <v>191.25</v>
      </c>
      <c r="D15" s="88">
        <f t="shared" si="8"/>
        <v>1298.5875000000001</v>
      </c>
      <c r="E15" s="57"/>
      <c r="F15" s="88">
        <f t="shared" si="5"/>
        <v>0</v>
      </c>
      <c r="G15" s="36"/>
      <c r="H15" s="88"/>
      <c r="I15" s="88"/>
      <c r="J15" s="89"/>
      <c r="K15" s="83">
        <v>0</v>
      </c>
      <c r="L15" s="89">
        <f t="shared" si="0"/>
        <v>0</v>
      </c>
      <c r="M15" s="99">
        <v>64</v>
      </c>
      <c r="N15" s="100">
        <f t="shared" si="12"/>
        <v>173.82400000000001</v>
      </c>
      <c r="O15" s="86"/>
      <c r="P15" s="94">
        <f t="shared" si="9"/>
        <v>0</v>
      </c>
      <c r="Q15" s="76">
        <v>11.25</v>
      </c>
      <c r="R15" s="86">
        <f t="shared" si="2"/>
        <v>76.387500000000003</v>
      </c>
      <c r="S15" s="90">
        <f t="shared" si="10"/>
        <v>1548.7990000000002</v>
      </c>
      <c r="T15" s="91">
        <f t="shared" si="4"/>
        <v>1332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</row>
    <row r="16" spans="1:149" ht="16.5" thickBot="1" x14ac:dyDescent="0.25">
      <c r="A16" s="79" t="s">
        <v>65</v>
      </c>
      <c r="B16" s="97">
        <v>6.79</v>
      </c>
      <c r="C16" s="80">
        <v>157.5</v>
      </c>
      <c r="D16" s="83">
        <f>SUM(C16*B16)</f>
        <v>1069.425</v>
      </c>
      <c r="E16" s="82"/>
      <c r="F16" s="83">
        <f t="shared" si="5"/>
        <v>0</v>
      </c>
      <c r="G16" s="81"/>
      <c r="H16" s="83"/>
      <c r="I16" s="83"/>
      <c r="J16" s="83"/>
      <c r="K16" s="83">
        <v>0</v>
      </c>
      <c r="L16" s="83">
        <f t="shared" si="0"/>
        <v>0</v>
      </c>
      <c r="M16" s="83">
        <v>64</v>
      </c>
      <c r="N16" s="83">
        <f t="shared" si="12"/>
        <v>173.82400000000001</v>
      </c>
      <c r="O16" s="95"/>
      <c r="P16" s="95">
        <f t="shared" si="9"/>
        <v>0</v>
      </c>
      <c r="Q16" s="84"/>
      <c r="R16" s="95">
        <f t="shared" si="2"/>
        <v>0</v>
      </c>
      <c r="S16" s="92">
        <f t="shared" si="10"/>
        <v>1243.249</v>
      </c>
      <c r="T16" s="93">
        <f t="shared" si="4"/>
        <v>1069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</row>
    <row r="17" spans="1:149" s="7" customFormat="1" ht="16.5" thickBot="1" x14ac:dyDescent="0.25">
      <c r="A17" s="33" t="s">
        <v>66</v>
      </c>
      <c r="B17" s="96">
        <v>6.5</v>
      </c>
      <c r="C17" s="70">
        <v>180</v>
      </c>
      <c r="D17" s="88">
        <f>SUM(C17*B17)</f>
        <v>1170</v>
      </c>
      <c r="E17" s="57"/>
      <c r="F17" s="88">
        <f t="shared" si="5"/>
        <v>0</v>
      </c>
      <c r="G17" s="36"/>
      <c r="H17" s="88"/>
      <c r="I17" s="88"/>
      <c r="J17" s="88"/>
      <c r="K17" s="85">
        <v>0.1</v>
      </c>
      <c r="L17" s="88">
        <f t="shared" si="0"/>
        <v>4.5</v>
      </c>
      <c r="M17" s="99"/>
      <c r="N17" s="36">
        <f t="shared" si="12"/>
        <v>0</v>
      </c>
      <c r="O17" s="86"/>
      <c r="P17" s="94">
        <f t="shared" si="9"/>
        <v>0</v>
      </c>
      <c r="Q17" s="76"/>
      <c r="R17" s="86">
        <f>B17*Q17</f>
        <v>0</v>
      </c>
      <c r="S17" s="90">
        <f t="shared" si="10"/>
        <v>1174.5</v>
      </c>
      <c r="T17" s="91">
        <f t="shared" si="4"/>
        <v>1010</v>
      </c>
    </row>
    <row r="18" spans="1:149" ht="16.5" thickBot="1" x14ac:dyDescent="0.25">
      <c r="A18" s="79" t="s">
        <v>67</v>
      </c>
      <c r="B18" s="97">
        <v>6.5</v>
      </c>
      <c r="C18" s="80">
        <v>180</v>
      </c>
      <c r="D18" s="83">
        <f>SUM(C18*B18)</f>
        <v>1170</v>
      </c>
      <c r="E18" s="82"/>
      <c r="F18" s="83">
        <f t="shared" si="5"/>
        <v>0</v>
      </c>
      <c r="G18" s="81"/>
      <c r="H18" s="83"/>
      <c r="I18" s="83"/>
      <c r="J18" s="83"/>
      <c r="K18" s="83">
        <v>0.1</v>
      </c>
      <c r="L18" s="83">
        <f t="shared" si="0"/>
        <v>4.5</v>
      </c>
      <c r="M18" s="83"/>
      <c r="N18" s="81">
        <f t="shared" si="12"/>
        <v>0</v>
      </c>
      <c r="O18" s="95"/>
      <c r="P18" s="95">
        <f t="shared" si="9"/>
        <v>0</v>
      </c>
      <c r="Q18" s="84"/>
      <c r="R18" s="95">
        <f t="shared" ref="R18" si="13">B18*Q18</f>
        <v>0</v>
      </c>
      <c r="S18" s="92">
        <f t="shared" si="10"/>
        <v>1174.5</v>
      </c>
      <c r="T18" s="93">
        <f t="shared" si="4"/>
        <v>1010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</row>
    <row r="19" spans="1:149" s="53" customFormat="1" ht="15.75" thickBot="1" x14ac:dyDescent="0.25">
      <c r="A19" s="47"/>
      <c r="B19" s="49"/>
      <c r="C19" s="49"/>
      <c r="D19" s="49">
        <f>SUM(D5:D18)</f>
        <v>15573.457499999999</v>
      </c>
      <c r="E19" s="49"/>
      <c r="F19" s="49">
        <f>SUM(F5:F18)</f>
        <v>0</v>
      </c>
      <c r="G19" s="49">
        <f>SUM(G5:G18)</f>
        <v>0</v>
      </c>
      <c r="H19" s="49">
        <f>SUM(H5:H18)</f>
        <v>0</v>
      </c>
      <c r="I19" s="49">
        <f>SUM(I5:I18)</f>
        <v>0</v>
      </c>
      <c r="J19" s="49">
        <f>SUM(J5:J18)</f>
        <v>0</v>
      </c>
      <c r="K19" s="48"/>
      <c r="L19" s="49">
        <f>SUM(L5:L18)</f>
        <v>9</v>
      </c>
      <c r="M19" s="48"/>
      <c r="N19" s="49">
        <f>SUM(N5:N18)</f>
        <v>1127.8560000000002</v>
      </c>
      <c r="O19" s="72"/>
      <c r="P19" s="72"/>
      <c r="Q19" s="77"/>
      <c r="R19" s="72"/>
      <c r="S19" s="50">
        <f>SUM(S5:S18)</f>
        <v>16926.3135</v>
      </c>
      <c r="T19" s="51">
        <f>SUM(T5:T18)</f>
        <v>14555</v>
      </c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</row>
    <row r="20" spans="1:149" ht="15" thickBot="1" x14ac:dyDescent="0.25"/>
    <row r="21" spans="1:149" ht="16.5" thickBot="1" x14ac:dyDescent="0.25">
      <c r="A21" s="33">
        <v>0</v>
      </c>
      <c r="B21" s="96">
        <v>1.42</v>
      </c>
      <c r="C21" s="80">
        <v>180</v>
      </c>
      <c r="D21" s="98">
        <f>SUM(C21*B21)</f>
        <v>255.6</v>
      </c>
      <c r="E21" s="82">
        <v>0.8</v>
      </c>
      <c r="F21" s="98">
        <f t="shared" ref="F21" si="14">D21*E21</f>
        <v>204.48000000000002</v>
      </c>
      <c r="G21" s="36">
        <v>60</v>
      </c>
      <c r="H21" s="98">
        <v>60</v>
      </c>
      <c r="I21" s="98"/>
      <c r="J21" s="89"/>
      <c r="K21" s="98">
        <v>0.1</v>
      </c>
      <c r="L21" s="98">
        <f t="shared" ref="L21" si="15">SUM($A$1*C21*K21/100)</f>
        <v>4.5</v>
      </c>
      <c r="M21" s="83">
        <v>58</v>
      </c>
      <c r="N21" s="81">
        <f t="shared" ref="N21" si="16">B21*M21*40%</f>
        <v>32.944000000000003</v>
      </c>
      <c r="O21" s="86"/>
      <c r="P21" s="94">
        <f t="shared" ref="P21" si="17">B21*O21</f>
        <v>0</v>
      </c>
      <c r="Q21" s="84">
        <v>11.25</v>
      </c>
      <c r="R21" s="86">
        <f t="shared" ref="R21" si="18">B21*Q21</f>
        <v>15.975</v>
      </c>
      <c r="S21" s="92">
        <f t="shared" ref="S21" si="19">D21+F21+(G21/B$2)*C21+(H21/B$2)*C21+(I21/B$2)*C21+(J21/B$2)*C21+L21+N21+R21+P21</f>
        <v>642.07042857142869</v>
      </c>
      <c r="T21" s="91">
        <f t="shared" ref="T21" si="20">ROUND(S21-(S21*14%),0)</f>
        <v>552</v>
      </c>
    </row>
  </sheetData>
  <mergeCells count="13">
    <mergeCell ref="T3:T4"/>
    <mergeCell ref="Q3:R3"/>
    <mergeCell ref="H2:S2"/>
    <mergeCell ref="A3:A4"/>
    <mergeCell ref="B3:B4"/>
    <mergeCell ref="C3:C4"/>
    <mergeCell ref="D3:D4"/>
    <mergeCell ref="E3:F3"/>
    <mergeCell ref="G3:J3"/>
    <mergeCell ref="K3:L3"/>
    <mergeCell ref="M3:N3"/>
    <mergeCell ref="S3:S4"/>
    <mergeCell ref="O3:P3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ШР УРФ</vt:lpstr>
      <vt:lpstr>Контракт</vt:lpstr>
      <vt:lpstr>Контракт!Область_печати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2020-05-08T10:38:41Z</dcterms:modified>
</cp:coreProperties>
</file>