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C2B77C6B-DECC-4BA9-AFE9-5F9293F1F4A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<sst xmlns="http://schemas.openxmlformats.org/spreadsheetml/2006/main" count="546" uniqueCount="157">
  <si>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</si>
  <si>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</si>
  <si>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</si>
  <si>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</si>
  <si>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</si>
  <si>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</si>
  <si>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</si>
  <si>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</si>
  <si>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</si>
  <si>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</si>
  <si>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</si>
  <si>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</si>
  <si>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</si>
  <si>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</si>
  <si>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</si>
  <si>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</si>
  <si>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</si>
  <si>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</si>
  <si>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</si>
  <si>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</si>
  <si>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</si>
  <si>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</si>
  <si>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</si>
  <si>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</si>
  <si>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</si>
  <si>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</si>
  <si>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</si>
  <si>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</si>
  <si>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</si>
  <si>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</si>
  <si>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</si>
  <si>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</si>
  <si>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</si>
  <si>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</si>
  <si>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</si>
  <si>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</si>
  <si>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</si>
  <si>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</si>
  <si>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</si>
  <si>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</si>
  <si>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</si>
  <si>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</si>
  <si>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</si>
  <si>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</si>
  <si>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</si>
  <si>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</si>
  <si>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</si>
  <si>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</si>
  <si>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</si>
  <si>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</si>
  <si>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</si>
  <si>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</si>
  <si>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</si>
  <si>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</si>
  <si>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</si>
  <si>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</si>
  <si>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</si>
  <si>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</si>
  <si>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</si>
  <si>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</si>
  <si>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</si>
  <si>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</si>
  <si>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</si>
  <si>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</si>
  <si>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</si>
  <si>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</si>
  <si>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</si>
  <si>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</si>
  <si>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</si>
  <si>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</si>
  <si>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</si>
  <si>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</si>
  <si>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</si>
  <si>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</si>
  <si>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</si>
  <si>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</si>
  <si>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</si>
  <si>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</si>
  <si>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</si>
  <si>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</si>
  <si>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</si>
  <si>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</si>
  <si>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</si>
  <si>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</si>
  <si>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</si>
  <si>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</si>
  <si>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</si>
  <si>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</si>
  <si>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</si>
  <si>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</si>
  <si>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</si>
  <si>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</si>
  <si>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</si>
  <si>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</si>
  <si>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</si>
  <si>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</si>
  <si>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</si>
  <si>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</si>
  <si>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</si>
  <si>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</si>
  <si>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</si>
  <si>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</si>
  <si>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</si>
  <si>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</si>
  <si>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</si>
  <si>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</si>
  <si>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</si>
  <si>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</si>
  <si>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</si>
  <si>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</si>
  <si>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</si>
  <si>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</si>
  <si>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</si>
  <si>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</si>
  <si>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</si>
  <si>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</si>
  <si>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</si>
  <si>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</si>
  <si>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</si>
  <si>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</si>
  <si>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</si>
  <si>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</si>
  <si>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</si>
  <si>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</si>
  <si>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</si>
  <si>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</si>
  <si>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</si>
  <si>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</si>
  <si>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</si>
  <si>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</si>
  <si>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</si>
  <si>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</si>
  <si>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</si>
  <si>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</si>
  <si>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</si>
  <si>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</si>
  <si>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</si>
  <si>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</si>
  <si>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</si>
  <si>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</si>
  <si>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</si>
  <si>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</si>
  <si>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XXI-В-28-2-200-3 (Фляга 0,2 л.)</t>
  </si>
  <si>
    <t>200CC OVAL FLASK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</si>
  <si>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</si>
  <si>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</si>
  <si>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</si>
  <si>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По накладным 32 шт., по факту 30 шт.</t>
  </si>
  <si>
    <t>49 / 23</t>
  </si>
  <si>
    <t>48,9 / 22,9</t>
  </si>
  <si>
    <t>76 / 36</t>
  </si>
  <si>
    <t>0,2 / 0,15</t>
  </si>
  <si>
    <t>47 / 22</t>
  </si>
  <si>
    <t>Выполнены не согласно чертежа</t>
  </si>
  <si>
    <t>Формокомплект не соответствует требованиям КД.</t>
  </si>
  <si>
    <t>Вес, гр. (ном. 195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</si>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</sst>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310283" y="2825749"/>
          <a:ext cx="3505201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0" sqref="A3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6" t="s">
        <v>81</v>
      </c>
      <c r="B1" s="500"/>
      <c r="C1" s="500"/>
      <c r="D1" s="500"/>
      <c r="E1" s="500"/>
      <c r="G1" s="363" t="s">
        <v>80</v>
      </c>
    </row>
    <row r="2" spans="1:11" ht="17.25" thickTop="1" thickBot="1" x14ac:dyDescent="0.25">
      <c r="A2" s="497" t="s">
        <v>142</v>
      </c>
      <c r="B2" s="498"/>
      <c r="C2" s="498"/>
      <c r="D2" s="498"/>
      <c r="E2" s="499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1" t="s">
        <v>82</v>
      </c>
      <c r="B4" s="502"/>
      <c r="C4" s="502"/>
      <c r="D4" s="502"/>
      <c r="E4" s="502"/>
    </row>
    <row r="5" spans="1:11" ht="17.25" thickTop="1" thickBot="1" x14ac:dyDescent="0.25">
      <c r="A5" s="503" t="s">
        <v>86</v>
      </c>
      <c r="B5" s="504"/>
      <c r="C5" s="504"/>
      <c r="D5" s="504"/>
      <c r="E5" s="505"/>
    </row>
    <row r="6" spans="1:11" ht="13.5" thickTop="1" x14ac:dyDescent="0.2"/>
    <row r="7" spans="1:11" ht="13.5" thickBot="1" x14ac:dyDescent="0.25">
      <c r="A7" s="496" t="s">
        <v>83</v>
      </c>
      <c r="B7" s="500"/>
      <c r="C7" s="500"/>
      <c r="D7" s="500"/>
      <c r="E7" s="500"/>
    </row>
    <row r="8" spans="1:11" ht="17.25" thickTop="1" thickBot="1" x14ac:dyDescent="0.25">
      <c r="A8" s="506"/>
      <c r="B8" s="507"/>
      <c r="C8" s="507"/>
      <c r="D8" s="507"/>
      <c r="E8" s="508"/>
    </row>
    <row r="10" spans="1:11" ht="13.5" thickBot="1" x14ac:dyDescent="0.25">
      <c r="A10" s="496" t="s">
        <v>84</v>
      </c>
      <c r="B10" s="496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494"/>
      <c r="B11" s="495"/>
      <c r="D11" s="369">
        <v>43931</v>
      </c>
      <c r="F11" s="509" t="s">
        <v>95</v>
      </c>
      <c r="G11" s="509"/>
      <c r="H11" s="509"/>
      <c r="I11" s="509"/>
      <c r="J11" s="510" t="s">
        <v>97</v>
      </c>
      <c r="K11" s="510"/>
    </row>
    <row r="12" spans="1:11" x14ac:dyDescent="0.2">
      <c r="F12" s="509" t="s">
        <v>85</v>
      </c>
      <c r="G12" s="509"/>
      <c r="H12" s="509"/>
      <c r="I12" s="509"/>
      <c r="J12" s="510" t="s">
        <v>98</v>
      </c>
      <c r="K12" s="510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2" t="s">
        <v>133</v>
      </c>
      <c r="F13" s="509" t="s">
        <v>96</v>
      </c>
      <c r="G13" s="509"/>
      <c r="H13" s="509"/>
      <c r="I13" s="509"/>
      <c r="J13" s="510" t="s">
        <v>99</v>
      </c>
      <c r="K13" s="510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30</v>
      </c>
      <c r="C16" s="372" t="s">
        <v>143</v>
      </c>
      <c r="D16" s="366">
        <v>34.200000000000003</v>
      </c>
      <c r="E16" s="366">
        <f t="shared" si="0"/>
        <v>1026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143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100</v>
      </c>
      <c r="C19" s="372" t="s">
        <v>143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40</v>
      </c>
      <c r="C20" s="372" t="s">
        <v>143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0</v>
      </c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375"/>
      <c r="D27" s="366"/>
      <c r="E27" s="366"/>
    </row>
    <row r="28" spans="1:7" x14ac:dyDescent="0.2">
      <c r="A28" s="371"/>
      <c r="D28" s="370"/>
      <c r="E28" s="370">
        <f>SUM(E14:E27)</f>
        <v>2130.8000000000002</v>
      </c>
      <c r="F28">
        <v>2400</v>
      </c>
      <c r="G28">
        <f>F28-E28</f>
        <v>269.19999999999982</v>
      </c>
    </row>
    <row r="29" spans="1:7" x14ac:dyDescent="0.2">
      <c r="A29" s="493" t="s">
        <v>105</v>
      </c>
      <c r="B29" s="493"/>
      <c r="C29" s="493"/>
    </row>
    <row r="30" spans="1:7" x14ac:dyDescent="0.2">
      <c r="A30" s="363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Данные!B20</f>
        <v>40</v>
      </c>
      <c r="L2" s="619"/>
      <c r="M2" s="164"/>
      <c r="N2" s="165"/>
      <c r="O2" s="166"/>
      <c r="P2" s="637"/>
      <c r="Q2" s="637"/>
      <c r="R2" s="167"/>
      <c r="S2" s="168"/>
    </row>
    <row r="3" spans="1:19" ht="17.25" customHeight="1" thickBot="1" x14ac:dyDescent="0.25">
      <c r="A3" s="163"/>
      <c r="B3" s="602"/>
      <c r="C3" s="603"/>
      <c r="D3" s="604"/>
      <c r="E3" s="611" t="s">
        <v>51</v>
      </c>
      <c r="F3" s="612"/>
      <c r="G3" s="612"/>
      <c r="H3" s="613"/>
      <c r="I3" s="616"/>
      <c r="J3" s="617"/>
      <c r="K3" s="620"/>
      <c r="L3" s="62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8" t="s">
        <v>135</v>
      </c>
      <c r="M21" s="628"/>
      <c r="N21" s="628"/>
      <c r="O21" s="473"/>
      <c r="P21" s="473"/>
      <c r="Q21" s="489"/>
      <c r="R21" s="489"/>
    </row>
    <row r="22" spans="1:19" x14ac:dyDescent="0.2">
      <c r="O22" s="560" t="s">
        <v>139</v>
      </c>
      <c r="P22" s="560"/>
      <c r="Q22" s="561" t="s">
        <v>140</v>
      </c>
      <c r="R22" s="562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Данные!B21</f>
        <v>0</v>
      </c>
      <c r="L2" s="619"/>
      <c r="M2" s="203"/>
      <c r="N2" s="204"/>
      <c r="O2" s="205"/>
      <c r="P2" s="641"/>
      <c r="Q2" s="641"/>
      <c r="R2" s="206"/>
      <c r="S2" s="207"/>
    </row>
    <row r="3" spans="1:19" ht="17.25" customHeight="1" thickBot="1" x14ac:dyDescent="0.25">
      <c r="A3" s="202"/>
      <c r="B3" s="602"/>
      <c r="C3" s="603"/>
      <c r="D3" s="604"/>
      <c r="E3" s="611" t="s">
        <v>53</v>
      </c>
      <c r="F3" s="612"/>
      <c r="G3" s="612"/>
      <c r="H3" s="613"/>
      <c r="I3" s="616"/>
      <c r="J3" s="617"/>
      <c r="K3" s="620"/>
      <c r="L3" s="62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8" t="s">
        <v>54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8" t="s">
        <v>135</v>
      </c>
      <c r="M21" s="628"/>
      <c r="N21" s="628"/>
      <c r="O21" s="473"/>
      <c r="P21" s="473"/>
      <c r="Q21" s="489"/>
      <c r="R21" s="489"/>
    </row>
    <row r="22" spans="1:19" x14ac:dyDescent="0.2">
      <c r="O22" s="560" t="s">
        <v>139</v>
      </c>
      <c r="P22" s="560"/>
      <c r="Q22" s="561" t="s">
        <v>140</v>
      </c>
      <c r="R22" s="562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Данные!B26</f>
        <v>0</v>
      </c>
      <c r="L2" s="619"/>
      <c r="M2" s="131"/>
      <c r="N2" s="132"/>
      <c r="O2" s="133"/>
      <c r="P2" s="642"/>
      <c r="Q2" s="642"/>
      <c r="R2" s="134"/>
      <c r="S2" s="135"/>
    </row>
    <row r="3" spans="1:19" ht="17.25" customHeight="1" thickBot="1" x14ac:dyDescent="0.25">
      <c r="A3" s="130"/>
      <c r="B3" s="602"/>
      <c r="C3" s="603"/>
      <c r="D3" s="604"/>
      <c r="E3" s="611" t="s">
        <v>55</v>
      </c>
      <c r="F3" s="612"/>
      <c r="G3" s="612"/>
      <c r="H3" s="613"/>
      <c r="I3" s="616"/>
      <c r="J3" s="617"/>
      <c r="K3" s="620"/>
      <c r="L3" s="62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8" t="s">
        <v>135</v>
      </c>
      <c r="M19" s="628"/>
      <c r="N19" s="628"/>
      <c r="O19" s="473"/>
      <c r="P19" s="473"/>
      <c r="Q19" s="489"/>
      <c r="R19" s="489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43">
        <f>Данные!B23</f>
        <v>20</v>
      </c>
      <c r="L2" s="644"/>
      <c r="M2" s="260"/>
      <c r="N2" s="261"/>
      <c r="O2" s="262"/>
      <c r="P2" s="647"/>
      <c r="Q2" s="647"/>
      <c r="R2" s="263"/>
      <c r="S2" s="264"/>
    </row>
    <row r="3" spans="1:19" ht="17.25" customHeight="1" thickBot="1" x14ac:dyDescent="0.25">
      <c r="A3" s="259"/>
      <c r="B3" s="602"/>
      <c r="C3" s="603"/>
      <c r="D3" s="604"/>
      <c r="E3" s="611" t="s">
        <v>56</v>
      </c>
      <c r="F3" s="612"/>
      <c r="G3" s="612"/>
      <c r="H3" s="613"/>
      <c r="I3" s="616"/>
      <c r="J3" s="617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8" t="s">
        <v>135</v>
      </c>
      <c r="M18" s="628"/>
      <c r="N18" s="628"/>
      <c r="O18" s="473"/>
      <c r="P18" s="473"/>
      <c r="Q18" s="489"/>
      <c r="R18" s="489"/>
    </row>
    <row r="19" spans="12:18" x14ac:dyDescent="0.2">
      <c r="O19" s="560" t="s">
        <v>139</v>
      </c>
      <c r="P19" s="560"/>
      <c r="Q19" s="561" t="s">
        <v>140</v>
      </c>
      <c r="R19" s="562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0" zoomScale="120" zoomScaleNormal="100" zoomScaleSheetLayoutView="120" workbookViewId="0">
      <selection activeCell="J28" sqref="J28"/>
    </sheetView>
  </sheetViews>
  <sheetFormatPr defaultRowHeight="12.75" x14ac:dyDescent="0.2"/>
  <cols>
    <col min="1" max="1" width="12.140625" customWidth="1"/>
    <col min="2" max="2" width="17.28515625" customWidth="1"/>
    <col min="3" max="3" width="20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1" t="s">
        <v>108</v>
      </c>
      <c r="C1" s="380"/>
      <c r="D1" s="470" t="str">
        <f>Данные!A2</f>
        <v>XXI-В-28-2-200-3 (Фляга 0,2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144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3" t="s">
        <v>145</v>
      </c>
      <c r="B3" s="513"/>
      <c r="C3" s="513"/>
      <c r="D3" s="513"/>
      <c r="E3" s="513"/>
      <c r="F3" s="513"/>
      <c r="G3" s="513"/>
      <c r="H3" s="513"/>
      <c r="I3" s="513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67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200CC OVAL FLASK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200CC OVAL FLASK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200CC OVAL FLASK</v>
      </c>
      <c r="D8" s="400">
        <f>Данные!$B16</f>
        <v>30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200CC OVAL FLASK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200CC OVAL FLASK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200CC OVAL FLASK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200CC OVAL FLASK</v>
      </c>
      <c r="D12" s="400">
        <f>Данные!$B20</f>
        <v>40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69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200CC OVAL FLASK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200CC OVAL FLASK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155</v>
      </c>
      <c r="K20" s="391"/>
      <c r="L20" s="391"/>
    </row>
    <row r="21" spans="1:12" x14ac:dyDescent="0.2">
      <c r="A21" s="422">
        <f>D6*700000</f>
        <v>16800000</v>
      </c>
      <c r="B21" s="423">
        <v>43942</v>
      </c>
      <c r="C21" s="424">
        <v>43955</v>
      </c>
      <c r="D21" s="423">
        <v>43958</v>
      </c>
      <c r="E21" s="425">
        <v>1924560</v>
      </c>
      <c r="F21" s="425">
        <v>2017634</v>
      </c>
      <c r="G21" s="426">
        <f>F21/A$21</f>
        <v>0.1200972619047619</v>
      </c>
      <c r="H21" s="427">
        <f>A21-F21</f>
        <v>14782366</v>
      </c>
      <c r="I21" s="428">
        <f>1-G21</f>
        <v>0.87990273809523811</v>
      </c>
      <c r="J21" s="648">
        <v>190</v>
      </c>
      <c r="K21" s="403"/>
      <c r="L21" s="403"/>
    </row>
    <row r="22" spans="1:12" ht="12.75" customHeight="1" x14ac:dyDescent="0.2">
      <c r="A22" s="430"/>
      <c r="B22" s="431">
        <v>43965</v>
      </c>
      <c r="C22" s="492" t="s">
        <v>156</v>
      </c>
      <c r="D22" s="431">
        <v>43983</v>
      </c>
      <c r="E22" s="432">
        <v>3546585</v>
      </c>
      <c r="F22" s="432">
        <v>3673418</v>
      </c>
      <c r="G22" s="426">
        <f>F22/A$21</f>
        <v>0.21865583333333333</v>
      </c>
      <c r="H22" s="433">
        <f>H21-F22</f>
        <v>11108948</v>
      </c>
      <c r="I22" s="434">
        <f>I21-G22</f>
        <v>0.66124690476190473</v>
      </c>
      <c r="J22" s="649">
        <v>192</v>
      </c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650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651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650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650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650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650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652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652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653"/>
      <c r="K31" s="383"/>
      <c r="L31" s="383"/>
    </row>
    <row r="32" spans="1:12" ht="13.5" thickBot="1" x14ac:dyDescent="0.25">
      <c r="A32" s="453" t="s">
        <v>126</v>
      </c>
      <c r="B32" s="454"/>
      <c r="C32" s="454"/>
      <c r="D32" s="455"/>
      <c r="E32" s="490">
        <f>SUM(E21:E31)</f>
        <v>5471145</v>
      </c>
      <c r="F32" s="491">
        <f>SUM(F21:F31)</f>
        <v>5691052</v>
      </c>
      <c r="G32" s="456">
        <f>SUM(G21:G31)</f>
        <v>0.33875309523809521</v>
      </c>
      <c r="H32" s="457">
        <f>A21-F32</f>
        <v>11108948</v>
      </c>
      <c r="I32" s="458">
        <f>1-G32</f>
        <v>0.66124690476190473</v>
      </c>
      <c r="J32" s="654"/>
      <c r="K32" s="459"/>
      <c r="L32" s="459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4" t="s">
        <v>127</v>
      </c>
      <c r="B36" s="514"/>
      <c r="C36" s="514"/>
      <c r="D36" s="514"/>
      <c r="E36" s="383"/>
      <c r="F36" s="383"/>
      <c r="G36" s="383"/>
      <c r="H36" s="383"/>
      <c r="I36" s="383"/>
      <c r="J36" s="383"/>
    </row>
    <row r="37" spans="1:11" x14ac:dyDescent="0.2">
      <c r="A37" s="515" t="s">
        <v>128</v>
      </c>
      <c r="B37" s="515"/>
      <c r="C37" s="460" t="s">
        <v>129</v>
      </c>
      <c r="D37" s="460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16">
        <f>A21-F32</f>
        <v>11108948</v>
      </c>
      <c r="B38" s="517"/>
      <c r="C38" s="461">
        <f>1-G32</f>
        <v>0.66124690476190473</v>
      </c>
      <c r="D38" s="462">
        <f>(C38/0.8)*100</f>
        <v>82.655863095238089</v>
      </c>
      <c r="E38" s="463" t="s">
        <v>131</v>
      </c>
      <c r="F38" s="463"/>
      <c r="G38" s="463"/>
      <c r="H38" s="463"/>
      <c r="I38" s="463"/>
      <c r="J38" s="463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4"/>
      <c r="C41" s="464"/>
      <c r="D41" s="383"/>
      <c r="E41" s="383"/>
      <c r="F41" s="383"/>
      <c r="G41" s="383"/>
      <c r="H41" s="383"/>
      <c r="I41" s="383"/>
      <c r="J41" s="383"/>
    </row>
    <row r="42" spans="1:11" x14ac:dyDescent="0.2">
      <c r="A42" s="465"/>
      <c r="B42" s="465"/>
      <c r="C42" s="465"/>
      <c r="D42" s="465"/>
      <c r="E42" s="465"/>
      <c r="F42" s="465"/>
      <c r="G42" s="465"/>
      <c r="H42" s="465"/>
      <c r="I42" s="518"/>
      <c r="J42" s="519"/>
    </row>
    <row r="43" spans="1:11" x14ac:dyDescent="0.2">
      <c r="A43" s="466"/>
      <c r="B43" s="467"/>
      <c r="C43" s="467"/>
      <c r="D43" s="383"/>
      <c r="E43" s="383"/>
      <c r="F43" s="467"/>
      <c r="G43" s="413"/>
      <c r="H43" s="467"/>
    </row>
    <row r="44" spans="1:11" x14ac:dyDescent="0.2">
      <c r="A44" s="466"/>
      <c r="B44" s="467"/>
      <c r="C44" s="467"/>
      <c r="D44" s="467"/>
      <c r="E44" s="467"/>
      <c r="F44" s="467"/>
      <c r="G44" s="413"/>
      <c r="H44" s="467"/>
    </row>
    <row r="45" spans="1:11" x14ac:dyDescent="0.2">
      <c r="A45" s="466"/>
      <c r="B45" s="467"/>
      <c r="C45" s="467"/>
      <c r="D45" s="383"/>
      <c r="E45" s="383"/>
      <c r="F45" s="467"/>
      <c r="G45" s="413"/>
      <c r="H45" s="467"/>
    </row>
    <row r="46" spans="1:11" x14ac:dyDescent="0.2">
      <c r="A46" s="466"/>
      <c r="B46" s="467"/>
      <c r="C46" s="467"/>
      <c r="D46" s="467"/>
      <c r="E46" s="467"/>
      <c r="F46" s="467"/>
      <c r="G46" s="413"/>
      <c r="H46" s="467"/>
    </row>
    <row r="47" spans="1:11" x14ac:dyDescent="0.2">
      <c r="A47" s="466"/>
      <c r="B47" s="467"/>
      <c r="C47" s="467"/>
      <c r="D47" s="383"/>
      <c r="E47" s="383"/>
      <c r="F47" s="467"/>
      <c r="G47" s="413"/>
      <c r="H47" s="467"/>
    </row>
    <row r="48" spans="1:11" x14ac:dyDescent="0.2">
      <c r="A48" s="466"/>
      <c r="B48" s="467"/>
      <c r="C48" s="403"/>
      <c r="D48" s="468"/>
      <c r="E48" s="468"/>
      <c r="F48" s="403"/>
      <c r="G48" s="403"/>
      <c r="H48" s="403"/>
    </row>
    <row r="49" spans="1:10" x14ac:dyDescent="0.2">
      <c r="A49" s="466"/>
      <c r="B49" s="467"/>
      <c r="C49" s="467"/>
      <c r="D49" s="467"/>
      <c r="E49" s="467"/>
      <c r="F49" s="467"/>
      <c r="G49" s="413"/>
      <c r="H49" s="467"/>
    </row>
    <row r="50" spans="1:10" x14ac:dyDescent="0.2">
      <c r="A50" s="466"/>
      <c r="B50" s="467"/>
      <c r="C50" s="467"/>
      <c r="D50" s="467"/>
      <c r="E50" s="467"/>
      <c r="F50" s="467"/>
      <c r="G50" s="413"/>
      <c r="H50" s="467"/>
    </row>
    <row r="51" spans="1:10" x14ac:dyDescent="0.2">
      <c r="A51" s="466"/>
      <c r="B51" s="467"/>
      <c r="C51" s="467"/>
      <c r="D51" s="383"/>
      <c r="E51" s="383"/>
      <c r="F51" s="467"/>
      <c r="G51" s="413"/>
      <c r="H51" s="467"/>
    </row>
    <row r="52" spans="1:10" ht="15.75" x14ac:dyDescent="0.25">
      <c r="A52" s="383"/>
      <c r="B52" s="511"/>
      <c r="C52" s="511"/>
      <c r="D52" s="512"/>
      <c r="E52" s="463"/>
      <c r="F52" s="383"/>
      <c r="G52" s="383"/>
      <c r="H52" s="383"/>
      <c r="I52" s="383"/>
      <c r="J52" s="383"/>
    </row>
    <row r="53" spans="1:10" x14ac:dyDescent="0.2">
      <c r="A53" s="465"/>
      <c r="B53" s="465"/>
      <c r="C53" s="465"/>
      <c r="D53" s="465"/>
      <c r="E53" s="465"/>
      <c r="F53" s="465"/>
      <c r="G53" s="465"/>
      <c r="H53" s="465"/>
      <c r="I53" s="518"/>
      <c r="J53" s="519"/>
    </row>
    <row r="54" spans="1:10" x14ac:dyDescent="0.2">
      <c r="A54" s="466"/>
      <c r="B54" s="383"/>
      <c r="C54" s="383"/>
      <c r="D54" s="383"/>
      <c r="E54" s="383"/>
      <c r="F54" s="413"/>
      <c r="G54" s="413"/>
      <c r="H54" s="467"/>
      <c r="I54" s="520"/>
      <c r="J54" s="520"/>
    </row>
    <row r="55" spans="1:10" x14ac:dyDescent="0.2">
      <c r="A55" s="466"/>
      <c r="B55" s="383"/>
      <c r="C55" s="383"/>
      <c r="D55" s="403"/>
      <c r="E55" s="403"/>
      <c r="F55" s="403"/>
      <c r="G55" s="403"/>
      <c r="H55" s="403"/>
      <c r="I55" s="520"/>
      <c r="J55" s="520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8"/>
      <c r="C61" s="519"/>
    </row>
    <row r="68" spans="2:3" x14ac:dyDescent="0.2">
      <c r="B68" s="518"/>
      <c r="C68" s="519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0" zoomScaleSheetLayoutView="100" workbookViewId="0">
      <selection activeCell="F55" sqref="F55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77</v>
      </c>
      <c r="J8" s="310"/>
    </row>
    <row r="11" spans="1:11" ht="15" customHeight="1" x14ac:dyDescent="0.25">
      <c r="A11" s="522" t="s">
        <v>64</v>
      </c>
      <c r="B11" s="522"/>
      <c r="C11" s="522"/>
      <c r="D11" s="522"/>
      <c r="E11" s="522"/>
      <c r="F11" s="522"/>
      <c r="G11" s="522"/>
      <c r="H11" s="522"/>
      <c r="I11" s="522"/>
      <c r="J11" s="522"/>
    </row>
    <row r="12" spans="1:11" ht="15" customHeight="1" x14ac:dyDescent="0.25">
      <c r="A12" s="521" t="s">
        <v>73</v>
      </c>
      <c r="B12" s="521"/>
      <c r="C12" s="521"/>
      <c r="D12" s="521"/>
      <c r="E12" s="521"/>
      <c r="F12" s="521"/>
      <c r="G12" s="521"/>
      <c r="H12" s="521"/>
      <c r="I12" s="521"/>
      <c r="J12" s="521"/>
    </row>
    <row r="13" spans="1:11" ht="18" customHeight="1" x14ac:dyDescent="0.25">
      <c r="A13" s="523" t="str">
        <f>Данные!A2</f>
        <v>XXI-В-28-2-200-3 (Фляга 0,2 л.)</v>
      </c>
      <c r="B13" s="522"/>
      <c r="C13" s="522"/>
      <c r="D13" s="522"/>
      <c r="E13" s="522"/>
      <c r="F13" s="522"/>
      <c r="G13" s="522"/>
      <c r="H13" s="522"/>
      <c r="I13" s="522"/>
      <c r="J13" s="522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43931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43931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7" t="s">
        <v>65</v>
      </c>
      <c r="B22" s="527" t="s">
        <v>66</v>
      </c>
      <c r="C22" s="527"/>
      <c r="D22" s="527"/>
      <c r="E22" s="527" t="s">
        <v>67</v>
      </c>
      <c r="F22" s="527"/>
      <c r="G22" s="545" t="s">
        <v>68</v>
      </c>
      <c r="H22" s="527" t="s">
        <v>69</v>
      </c>
      <c r="I22" s="527"/>
      <c r="J22" s="527"/>
    </row>
    <row r="23" spans="1:10" x14ac:dyDescent="0.25">
      <c r="A23" s="527"/>
      <c r="B23" s="527"/>
      <c r="C23" s="527"/>
      <c r="D23" s="527"/>
      <c r="E23" s="527"/>
      <c r="F23" s="527"/>
      <c r="G23" s="545"/>
      <c r="H23" s="527"/>
      <c r="I23" s="527"/>
      <c r="J23" s="527"/>
    </row>
    <row r="24" spans="1:10" x14ac:dyDescent="0.25">
      <c r="A24" s="528">
        <v>1</v>
      </c>
      <c r="B24" s="542" t="s">
        <v>43</v>
      </c>
      <c r="C24" s="543"/>
      <c r="D24" s="544"/>
      <c r="E24" s="530" t="str">
        <f>Данные!C14</f>
        <v>200CC OVAL FLASK</v>
      </c>
      <c r="F24" s="531"/>
      <c r="G24" s="534">
        <f>Данные!B14</f>
        <v>24</v>
      </c>
      <c r="H24" s="536"/>
      <c r="I24" s="537"/>
      <c r="J24" s="538"/>
    </row>
    <row r="25" spans="1:10" ht="40.15" customHeight="1" x14ac:dyDescent="0.25">
      <c r="A25" s="529"/>
      <c r="B25" s="524" t="str">
        <f>Данные!$A$30</f>
        <v>(к серийному формокомплекту Бутылка XXI-В-28-2-200-3 Фляга)</v>
      </c>
      <c r="C25" s="525"/>
      <c r="D25" s="526"/>
      <c r="E25" s="532"/>
      <c r="F25" s="533"/>
      <c r="G25" s="535"/>
      <c r="H25" s="539"/>
      <c r="I25" s="540"/>
      <c r="J25" s="541"/>
    </row>
    <row r="26" spans="1:10" x14ac:dyDescent="0.25">
      <c r="A26" s="528">
        <f>A24+1</f>
        <v>2</v>
      </c>
      <c r="B26" s="546" t="s">
        <v>106</v>
      </c>
      <c r="C26" s="547"/>
      <c r="D26" s="548"/>
      <c r="E26" s="530" t="str">
        <f>Данные!C15</f>
        <v>200CC OVAL FLASK</v>
      </c>
      <c r="F26" s="531"/>
      <c r="G26" s="534">
        <f>Данные!B15</f>
        <v>24</v>
      </c>
      <c r="H26" s="536"/>
      <c r="I26" s="537"/>
      <c r="J26" s="538"/>
    </row>
    <row r="27" spans="1:10" ht="40.15" customHeight="1" x14ac:dyDescent="0.25">
      <c r="A27" s="529"/>
      <c r="B27" s="524" t="str">
        <f>Данные!$A$30</f>
        <v>(к серийному формокомплекту Бутылка XXI-В-28-2-200-3 Фляга)</v>
      </c>
      <c r="C27" s="525"/>
      <c r="D27" s="526"/>
      <c r="E27" s="532"/>
      <c r="F27" s="533"/>
      <c r="G27" s="535"/>
      <c r="H27" s="539"/>
      <c r="I27" s="540"/>
      <c r="J27" s="541"/>
    </row>
    <row r="28" spans="1:10" ht="14.45" customHeight="1" x14ac:dyDescent="0.25">
      <c r="A28" s="528">
        <f t="shared" ref="A28" si="0">A26+1</f>
        <v>3</v>
      </c>
      <c r="B28" s="546" t="s">
        <v>38</v>
      </c>
      <c r="C28" s="547"/>
      <c r="D28" s="548"/>
      <c r="E28" s="530" t="str">
        <f>Данные!C16</f>
        <v>200CC OVAL FLASK</v>
      </c>
      <c r="F28" s="531"/>
      <c r="G28" s="534">
        <f>Данные!B16</f>
        <v>30</v>
      </c>
      <c r="H28" s="536" t="s">
        <v>147</v>
      </c>
      <c r="I28" s="537"/>
      <c r="J28" s="538"/>
    </row>
    <row r="29" spans="1:10" ht="40.15" customHeight="1" x14ac:dyDescent="0.25">
      <c r="A29" s="529"/>
      <c r="B29" s="524" t="str">
        <f>Данные!$A$30</f>
        <v>(к серийному формокомплекту Бутылка XXI-В-28-2-200-3 Фляга)</v>
      </c>
      <c r="C29" s="525"/>
      <c r="D29" s="526"/>
      <c r="E29" s="532"/>
      <c r="F29" s="533"/>
      <c r="G29" s="535"/>
      <c r="H29" s="539"/>
      <c r="I29" s="540"/>
      <c r="J29" s="541"/>
    </row>
    <row r="30" spans="1:10" ht="14.45" customHeight="1" x14ac:dyDescent="0.25">
      <c r="A30" s="528">
        <f t="shared" ref="A30" si="1">A28+1</f>
        <v>4</v>
      </c>
      <c r="B30" s="546" t="s">
        <v>107</v>
      </c>
      <c r="C30" s="547"/>
      <c r="D30" s="548"/>
      <c r="E30" s="530" t="str">
        <f>Данные!C17</f>
        <v>200CC OVAL FLASK</v>
      </c>
      <c r="F30" s="531"/>
      <c r="G30" s="534">
        <f>Данные!B17</f>
        <v>32</v>
      </c>
      <c r="H30" s="536"/>
      <c r="I30" s="537"/>
      <c r="J30" s="538"/>
    </row>
    <row r="31" spans="1:10" ht="40.15" customHeight="1" x14ac:dyDescent="0.25">
      <c r="A31" s="529"/>
      <c r="B31" s="524" t="str">
        <f>Данные!$A$30</f>
        <v>(к серийному формокомплекту Бутылка XXI-В-28-2-200-3 Фляга)</v>
      </c>
      <c r="C31" s="525"/>
      <c r="D31" s="526"/>
      <c r="E31" s="549"/>
      <c r="F31" s="533"/>
      <c r="G31" s="535"/>
      <c r="H31" s="539"/>
      <c r="I31" s="540"/>
      <c r="J31" s="541"/>
    </row>
    <row r="32" spans="1:10" ht="14.45" customHeight="1" x14ac:dyDescent="0.25">
      <c r="A32" s="528">
        <f t="shared" ref="A32" si="2">A30+1</f>
        <v>5</v>
      </c>
      <c r="B32" s="546" t="s">
        <v>47</v>
      </c>
      <c r="C32" s="547"/>
      <c r="D32" s="548"/>
      <c r="E32" s="530" t="str">
        <f>Данные!C18</f>
        <v>200CC OVAL FLASK</v>
      </c>
      <c r="F32" s="531"/>
      <c r="G32" s="534">
        <f>Данные!B18</f>
        <v>80</v>
      </c>
      <c r="H32" s="536" t="s">
        <v>153</v>
      </c>
      <c r="I32" s="537"/>
      <c r="J32" s="538"/>
    </row>
    <row r="33" spans="1:10" ht="40.15" customHeight="1" x14ac:dyDescent="0.25">
      <c r="A33" s="529"/>
      <c r="B33" s="524" t="str">
        <f>Данные!$A$30</f>
        <v>(к серийному формокомплекту Бутылка XXI-В-28-2-200-3 Фляга)</v>
      </c>
      <c r="C33" s="525"/>
      <c r="D33" s="526"/>
      <c r="E33" s="549"/>
      <c r="F33" s="533"/>
      <c r="G33" s="535"/>
      <c r="H33" s="539"/>
      <c r="I33" s="540"/>
      <c r="J33" s="541"/>
    </row>
    <row r="34" spans="1:10" ht="14.45" customHeight="1" x14ac:dyDescent="0.25">
      <c r="A34" s="528">
        <f t="shared" ref="A34" si="3">A32+1</f>
        <v>6</v>
      </c>
      <c r="B34" s="546" t="s">
        <v>89</v>
      </c>
      <c r="C34" s="547"/>
      <c r="D34" s="548"/>
      <c r="E34" s="530" t="str">
        <f>Данные!C19</f>
        <v>200CC OVAL FLASK</v>
      </c>
      <c r="F34" s="531"/>
      <c r="G34" s="534">
        <f>Данные!B19</f>
        <v>100</v>
      </c>
      <c r="H34" s="536"/>
      <c r="I34" s="537"/>
      <c r="J34" s="538"/>
    </row>
    <row r="35" spans="1:10" ht="40.15" customHeight="1" x14ac:dyDescent="0.25">
      <c r="A35" s="529"/>
      <c r="B35" s="524" t="str">
        <f>Данные!$A$30</f>
        <v>(к серийному формокомплекту Бутылка XXI-В-28-2-200-3 Фляга)</v>
      </c>
      <c r="C35" s="525"/>
      <c r="D35" s="526"/>
      <c r="E35" s="549"/>
      <c r="F35" s="533"/>
      <c r="G35" s="535"/>
      <c r="H35" s="539"/>
      <c r="I35" s="540"/>
      <c r="J35" s="541"/>
    </row>
    <row r="36" spans="1:10" ht="14.45" customHeight="1" x14ac:dyDescent="0.25">
      <c r="A36" s="528">
        <f t="shared" ref="A36" si="4">A34+1</f>
        <v>7</v>
      </c>
      <c r="B36" s="546" t="s">
        <v>51</v>
      </c>
      <c r="C36" s="547"/>
      <c r="D36" s="548"/>
      <c r="E36" s="530" t="str">
        <f>Данные!C20</f>
        <v>200CC OVAL FLASK</v>
      </c>
      <c r="F36" s="531"/>
      <c r="G36" s="534">
        <f>Данные!B20</f>
        <v>40</v>
      </c>
      <c r="H36" s="536"/>
      <c r="I36" s="537"/>
      <c r="J36" s="538"/>
    </row>
    <row r="37" spans="1:10" ht="40.15" customHeight="1" x14ac:dyDescent="0.25">
      <c r="A37" s="529"/>
      <c r="B37" s="524" t="str">
        <f>Данные!$A$30</f>
        <v>(к серийному формокомплекту Бутылка XXI-В-28-2-200-3 Фляга)</v>
      </c>
      <c r="C37" s="525"/>
      <c r="D37" s="526"/>
      <c r="E37" s="549"/>
      <c r="F37" s="533"/>
      <c r="G37" s="535"/>
      <c r="H37" s="539"/>
      <c r="I37" s="540"/>
      <c r="J37" s="541"/>
    </row>
    <row r="38" spans="1:10" ht="14.45" customHeight="1" x14ac:dyDescent="0.25">
      <c r="A38" s="528">
        <f t="shared" ref="A38" si="5">A36+1</f>
        <v>8</v>
      </c>
      <c r="B38" s="546" t="s">
        <v>53</v>
      </c>
      <c r="C38" s="547"/>
      <c r="D38" s="548"/>
      <c r="E38" s="530">
        <f>Данные!C21</f>
        <v>0</v>
      </c>
      <c r="F38" s="531"/>
      <c r="G38" s="534">
        <f>Данные!B21</f>
        <v>0</v>
      </c>
      <c r="H38" s="536"/>
      <c r="I38" s="537"/>
      <c r="J38" s="538"/>
    </row>
    <row r="39" spans="1:10" ht="40.15" customHeight="1" x14ac:dyDescent="0.25">
      <c r="A39" s="529"/>
      <c r="B39" s="524" t="str">
        <f>Данные!$A$30</f>
        <v>(к серийному формокомплекту Бутылка XXI-В-28-2-200-3 Фляга)</v>
      </c>
      <c r="C39" s="525"/>
      <c r="D39" s="526"/>
      <c r="E39" s="549"/>
      <c r="F39" s="533"/>
      <c r="G39" s="535"/>
      <c r="H39" s="539"/>
      <c r="I39" s="540"/>
      <c r="J39" s="541"/>
    </row>
    <row r="40" spans="1:10" ht="14.45" customHeight="1" x14ac:dyDescent="0.25">
      <c r="A40" s="528">
        <f t="shared" ref="A40" si="6">A38+1</f>
        <v>9</v>
      </c>
      <c r="B40" s="546" t="s">
        <v>56</v>
      </c>
      <c r="C40" s="547"/>
      <c r="D40" s="548"/>
      <c r="E40" s="530" t="str">
        <f>Данные!C23</f>
        <v>200CC OVAL FLASK</v>
      </c>
      <c r="F40" s="531"/>
      <c r="G40" s="534">
        <f>Данные!B23</f>
        <v>20</v>
      </c>
      <c r="H40" s="536"/>
      <c r="I40" s="537"/>
      <c r="J40" s="538"/>
    </row>
    <row r="41" spans="1:10" ht="40.15" customHeight="1" x14ac:dyDescent="0.25">
      <c r="A41" s="529"/>
      <c r="B41" s="524" t="str">
        <f>Данные!$A$30</f>
        <v>(к серийному формокомплекту Бутылка XXI-В-28-2-200-3 Фляга)</v>
      </c>
      <c r="C41" s="525"/>
      <c r="D41" s="526"/>
      <c r="E41" s="549"/>
      <c r="F41" s="533"/>
      <c r="G41" s="535"/>
      <c r="H41" s="539"/>
      <c r="I41" s="540"/>
      <c r="J41" s="541"/>
    </row>
    <row r="42" spans="1:10" ht="14.45" customHeight="1" x14ac:dyDescent="0.25">
      <c r="A42" s="528">
        <f t="shared" ref="A42" si="7">A40+1</f>
        <v>10</v>
      </c>
      <c r="B42" s="546" t="s">
        <v>55</v>
      </c>
      <c r="C42" s="547"/>
      <c r="D42" s="548"/>
      <c r="E42" s="530">
        <f>Данные!C26</f>
        <v>0</v>
      </c>
      <c r="F42" s="531"/>
      <c r="G42" s="534">
        <f>Данные!B26</f>
        <v>0</v>
      </c>
      <c r="H42" s="536"/>
      <c r="I42" s="537"/>
      <c r="J42" s="538"/>
    </row>
    <row r="43" spans="1:10" ht="40.15" customHeight="1" x14ac:dyDescent="0.25">
      <c r="A43" s="529"/>
      <c r="B43" s="524" t="str">
        <f>Данные!$A$30</f>
        <v>(к серийному формокомплекту Бутылка XXI-В-28-2-200-3 Фляга)</v>
      </c>
      <c r="C43" s="525"/>
      <c r="D43" s="526"/>
      <c r="E43" s="549"/>
      <c r="F43" s="533"/>
      <c r="G43" s="535"/>
      <c r="H43" s="539"/>
      <c r="I43" s="540"/>
      <c r="J43" s="541"/>
    </row>
    <row r="44" spans="1:10" ht="14.45" customHeight="1" x14ac:dyDescent="0.25">
      <c r="A44" s="528">
        <f t="shared" ref="A44" si="8">A42+1</f>
        <v>11</v>
      </c>
      <c r="B44" s="546" t="s">
        <v>104</v>
      </c>
      <c r="C44" s="547"/>
      <c r="D44" s="548"/>
      <c r="E44" s="530">
        <f>Данные!C27</f>
        <v>0</v>
      </c>
      <c r="F44" s="531"/>
      <c r="G44" s="534">
        <f>Данные!B27</f>
        <v>0</v>
      </c>
      <c r="H44" s="536"/>
      <c r="I44" s="537"/>
      <c r="J44" s="538"/>
    </row>
    <row r="45" spans="1:10" ht="40.15" customHeight="1" x14ac:dyDescent="0.25">
      <c r="A45" s="529"/>
      <c r="B45" s="524" t="str">
        <f>Данные!$A$30</f>
        <v>(к серийному формокомплекту Бутылка XXI-В-28-2-200-3 Фляга)</v>
      </c>
      <c r="C45" s="525"/>
      <c r="D45" s="526"/>
      <c r="E45" s="549"/>
      <c r="F45" s="533"/>
      <c r="G45" s="535"/>
      <c r="H45" s="539"/>
      <c r="I45" s="540"/>
      <c r="J45" s="541"/>
    </row>
    <row r="46" spans="1:10" ht="14.45" customHeight="1" x14ac:dyDescent="0.25">
      <c r="A46" s="528">
        <f t="shared" ref="A46" si="9">A44+1</f>
        <v>12</v>
      </c>
      <c r="B46" s="546" t="s">
        <v>70</v>
      </c>
      <c r="C46" s="547"/>
      <c r="D46" s="548"/>
      <c r="E46" s="530" t="str">
        <f>Данные!C24</f>
        <v>200CC OVAL FLASK</v>
      </c>
      <c r="F46" s="531"/>
      <c r="G46" s="534">
        <f>Данные!B24</f>
        <v>8</v>
      </c>
      <c r="H46" s="536"/>
      <c r="I46" s="537"/>
      <c r="J46" s="538"/>
    </row>
    <row r="47" spans="1:10" ht="40.15" customHeight="1" x14ac:dyDescent="0.25">
      <c r="A47" s="529"/>
      <c r="B47" s="524" t="str">
        <f>Данные!$A$30</f>
        <v>(к серийному формокомплекту Бутылка XXI-В-28-2-200-3 Фляга)</v>
      </c>
      <c r="C47" s="525"/>
      <c r="D47" s="526"/>
      <c r="E47" s="549"/>
      <c r="F47" s="533"/>
      <c r="G47" s="535"/>
      <c r="H47" s="539"/>
      <c r="I47" s="540"/>
      <c r="J47" s="541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24</v>
      </c>
      <c r="L2" s="585"/>
      <c r="M2" s="66"/>
      <c r="N2" s="67"/>
      <c r="O2" s="68"/>
      <c r="P2" s="576"/>
      <c r="Q2" s="576"/>
      <c r="R2" s="69"/>
      <c r="S2" s="70"/>
    </row>
    <row r="3" spans="1:19" ht="24" thickBot="1" x14ac:dyDescent="0.25">
      <c r="A3" s="65"/>
      <c r="B3" s="567"/>
      <c r="C3" s="568"/>
      <c r="D3" s="569"/>
      <c r="E3" s="577" t="s">
        <v>43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1" t="s">
        <v>12</v>
      </c>
      <c r="C6" s="593"/>
      <c r="D6" s="497" t="str">
        <f>Данные!$A2</f>
        <v>XXI-В-28-2-200-3 (Фляга 0,2 л.)</v>
      </c>
      <c r="E6" s="594"/>
      <c r="F6" s="594"/>
      <c r="G6" s="594"/>
      <c r="H6" s="595"/>
      <c r="I6" s="553"/>
      <c r="J6" s="554"/>
      <c r="K6" s="504"/>
      <c r="L6" s="50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150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151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0" t="s">
        <v>57</v>
      </c>
      <c r="C23" s="551"/>
      <c r="D23" s="551"/>
      <c r="E23" s="55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8" t="s">
        <v>45</v>
      </c>
      <c r="C24" s="589"/>
      <c r="D24" s="589"/>
      <c r="E24" s="590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3" t="s">
        <v>135</v>
      </c>
      <c r="L27" s="563"/>
      <c r="M27" s="563"/>
      <c r="N27" s="473"/>
      <c r="O27" s="473"/>
      <c r="P27" s="489"/>
      <c r="Q27" s="489"/>
    </row>
    <row r="28" spans="1:19" x14ac:dyDescent="0.2">
      <c r="N28" s="560" t="s">
        <v>139</v>
      </c>
      <c r="O28" s="560"/>
      <c r="P28" s="561" t="s">
        <v>140</v>
      </c>
      <c r="Q28" s="562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>
        <f>'Чист. форма'!B2:D4</f>
        <v>0</v>
      </c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Данные!B15</f>
        <v>24</v>
      </c>
      <c r="L2" s="619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44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7" t="s">
        <v>134</v>
      </c>
      <c r="C14" s="598"/>
      <c r="D14" s="598"/>
      <c r="E14" s="59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0" t="s">
        <v>141</v>
      </c>
      <c r="C15" s="551"/>
      <c r="D15" s="551"/>
      <c r="E15" s="551"/>
      <c r="F15" s="596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8" t="s">
        <v>45</v>
      </c>
      <c r="C16" s="589"/>
      <c r="D16" s="589"/>
      <c r="E16" s="590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3" t="s">
        <v>135</v>
      </c>
      <c r="M19" s="563"/>
      <c r="N19" s="563"/>
      <c r="O19" s="473"/>
      <c r="P19" s="473"/>
      <c r="Q19" s="489"/>
      <c r="R19" s="489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30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25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1" t="s">
        <v>12</v>
      </c>
      <c r="C6" s="593"/>
      <c r="D6" s="497" t="str">
        <f>Данные!$A2</f>
        <v>XXI-В-28-2-200-3 (Фляга 0,2 л.)</v>
      </c>
      <c r="E6" s="594"/>
      <c r="F6" s="594"/>
      <c r="G6" s="594"/>
      <c r="H6" s="595"/>
      <c r="I6" s="553"/>
      <c r="J6" s="554"/>
      <c r="K6" s="504"/>
      <c r="L6" s="50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148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8" t="s">
        <v>135</v>
      </c>
      <c r="M23" s="628"/>
      <c r="N23" s="628"/>
      <c r="O23" s="473"/>
      <c r="P23" s="473"/>
      <c r="Q23" s="489"/>
      <c r="R23" s="489"/>
    </row>
    <row r="24" spans="1:24" x14ac:dyDescent="0.2">
      <c r="O24" s="560" t="s">
        <v>139</v>
      </c>
      <c r="P24" s="560"/>
      <c r="Q24" s="561" t="s">
        <v>140</v>
      </c>
      <c r="R24" s="562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32</v>
      </c>
      <c r="L2" s="585"/>
      <c r="M2" s="7"/>
      <c r="N2" s="8"/>
      <c r="O2" s="9"/>
      <c r="P2" s="629"/>
      <c r="Q2" s="629"/>
      <c r="R2" s="10"/>
      <c r="S2" s="11"/>
    </row>
    <row r="3" spans="1:19" ht="17.25" customHeight="1" thickBot="1" x14ac:dyDescent="0.25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1" t="s">
        <v>12</v>
      </c>
      <c r="C6" s="593"/>
      <c r="D6" s="497" t="str">
        <f>Данные!$A2</f>
        <v>XXI-В-28-2-200-3 (Фляга 0,2 л.)</v>
      </c>
      <c r="E6" s="594"/>
      <c r="F6" s="594"/>
      <c r="G6" s="594"/>
      <c r="H6" s="595"/>
      <c r="I6" s="553"/>
      <c r="J6" s="554"/>
      <c r="K6" s="504"/>
      <c r="L6" s="50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8" t="s">
        <v>135</v>
      </c>
      <c r="M18" s="628"/>
      <c r="N18" s="628"/>
      <c r="O18" s="473"/>
      <c r="P18" s="473"/>
      <c r="Q18" s="489"/>
      <c r="R18" s="489"/>
    </row>
    <row r="19" spans="12:18" x14ac:dyDescent="0.2">
      <c r="O19" s="560" t="s">
        <v>139</v>
      </c>
      <c r="P19" s="560"/>
      <c r="Q19" s="561" t="s">
        <v>140</v>
      </c>
      <c r="R19" s="562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Данные!B18</f>
        <v>80</v>
      </c>
      <c r="L2" s="619"/>
      <c r="M2" s="630"/>
      <c r="N2" s="631"/>
      <c r="O2" s="631"/>
      <c r="P2" s="631"/>
      <c r="Q2" s="631"/>
      <c r="R2" s="632"/>
      <c r="S2" s="70"/>
    </row>
    <row r="3" spans="1:19" ht="17.25" customHeight="1" thickBot="1" x14ac:dyDescent="0.25">
      <c r="A3" s="65"/>
      <c r="B3" s="602"/>
      <c r="C3" s="603"/>
      <c r="D3" s="604"/>
      <c r="E3" s="611" t="s">
        <v>47</v>
      </c>
      <c r="F3" s="612"/>
      <c r="G3" s="612"/>
      <c r="H3" s="613"/>
      <c r="I3" s="616"/>
      <c r="J3" s="617"/>
      <c r="K3" s="620"/>
      <c r="L3" s="621"/>
      <c r="M3" s="633"/>
      <c r="N3" s="634"/>
      <c r="O3" s="634"/>
      <c r="P3" s="634"/>
      <c r="Q3" s="634"/>
      <c r="R3" s="635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633"/>
      <c r="N4" s="634"/>
      <c r="O4" s="634"/>
      <c r="P4" s="634"/>
      <c r="Q4" s="634"/>
      <c r="R4" s="635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633"/>
      <c r="N5" s="634"/>
      <c r="O5" s="634"/>
      <c r="P5" s="634"/>
      <c r="Q5" s="634"/>
      <c r="R5" s="635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633"/>
      <c r="N6" s="634"/>
      <c r="O6" s="634"/>
      <c r="P6" s="634"/>
      <c r="Q6" s="634"/>
      <c r="R6" s="635"/>
      <c r="S6" s="70"/>
    </row>
    <row r="7" spans="1:19" ht="90.75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633"/>
      <c r="N7" s="634"/>
      <c r="O7" s="634"/>
      <c r="P7" s="634"/>
      <c r="Q7" s="634"/>
      <c r="R7" s="63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4" customFormat="1" ht="33.75" x14ac:dyDescent="0.2">
      <c r="A13" s="474"/>
      <c r="B13" s="475" t="s">
        <v>3</v>
      </c>
      <c r="C13" s="476">
        <v>38.1</v>
      </c>
      <c r="D13" s="477">
        <v>0.03</v>
      </c>
      <c r="E13" s="477">
        <v>0</v>
      </c>
      <c r="F13" s="478" t="s">
        <v>16</v>
      </c>
      <c r="G13" s="296" t="s">
        <v>136</v>
      </c>
      <c r="H13" s="479"/>
      <c r="I13" s="480"/>
      <c r="J13" s="480"/>
      <c r="K13" s="480"/>
      <c r="L13" s="480"/>
      <c r="M13" s="481"/>
      <c r="N13" s="481"/>
      <c r="O13" s="481"/>
      <c r="P13" s="481"/>
      <c r="Q13" s="481"/>
      <c r="R13" s="482"/>
      <c r="S13" s="483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8" t="s">
        <v>48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28" t="s">
        <v>135</v>
      </c>
      <c r="M24" s="628"/>
      <c r="N24" s="628"/>
      <c r="O24" s="473"/>
      <c r="P24" s="473"/>
      <c r="Q24" s="489"/>
      <c r="R24" s="489"/>
    </row>
    <row r="25" spans="1:19" x14ac:dyDescent="0.2">
      <c r="O25" s="560" t="s">
        <v>139</v>
      </c>
      <c r="P25" s="560"/>
      <c r="Q25" s="561" t="s">
        <v>140</v>
      </c>
      <c r="R25" s="562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Данные!B19</f>
        <v>100</v>
      </c>
      <c r="L2" s="619"/>
      <c r="M2" s="66"/>
      <c r="N2" s="67"/>
      <c r="O2" s="68"/>
      <c r="P2" s="636"/>
      <c r="Q2" s="636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89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4" customFormat="1" ht="25.15" customHeight="1" x14ac:dyDescent="0.2">
      <c r="A12" s="474"/>
      <c r="B12" s="485" t="s">
        <v>3</v>
      </c>
      <c r="C12" s="486">
        <v>28.6</v>
      </c>
      <c r="D12" s="480">
        <v>0</v>
      </c>
      <c r="E12" s="480">
        <v>-0.03</v>
      </c>
      <c r="F12" s="478" t="s">
        <v>16</v>
      </c>
      <c r="G12" s="296" t="s">
        <v>138</v>
      </c>
      <c r="H12" s="487"/>
      <c r="I12" s="480"/>
      <c r="J12" s="480"/>
      <c r="K12" s="480"/>
      <c r="L12" s="480"/>
      <c r="M12" s="480"/>
      <c r="N12" s="480"/>
      <c r="O12" s="480"/>
      <c r="P12" s="480"/>
      <c r="Q12" s="480"/>
      <c r="R12" s="488"/>
      <c r="S12" s="483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8" t="s">
        <v>50</v>
      </c>
      <c r="C16" s="589"/>
      <c r="D16" s="589"/>
      <c r="E16" s="590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8" t="s">
        <v>135</v>
      </c>
      <c r="M19" s="628"/>
      <c r="N19" s="628"/>
      <c r="O19" s="473"/>
      <c r="P19" s="473"/>
      <c r="Q19" s="489"/>
      <c r="R19" s="489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2020-04-09T13:22:41Z</cp:lastPrinted>
  <dcterms:created xsi:type="dcterms:W3CDTF">2004-01-21T15:24:02Z</dcterms:created>
  <dcterms:modified xsi:type="dcterms:W3CDTF">2020-06-01T11:02:04Z</dcterms:modified>
</cp:coreProperties>
</file>