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В-28-2.1-500-14 (Брест колоски)\"/>
    </mc:Choice>
  </mc:AlternateContent>
  <xr:revisionPtr revIDLastSave="0" documentId="13_ncr:1_{686DF23D-9424-43B5-B2F3-C07DD5EACD47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7">'Горл. кольцо'!$A$1:$S$24</definedName>
    <definedName name="_xlnm.Print_Area" localSheetId="1">Паспорт!$A$1:$J$38</definedName>
    <definedName name="_xlnm.Print_Area" localSheetId="9">Плунжер!$A$1:$S$21</definedName>
    <definedName name="_xlnm.Print_Area" localSheetId="8">'Финиш. кольцо'!$A$1:$S$19</definedName>
    <definedName name="_xlnm.Print_Area" localSheetId="6">'Черн. поддон'!$A$1:$S$16</definedName>
    <definedName name="_xlnm.Print_Area" localSheetId="5">'Черн. форма'!$A$1:$R$21</definedName>
    <definedName name="_xlnm.Print_Area" localSheetId="4">'Чист.  поддон'!$A$1:$S$16</definedName>
    <definedName name="_xlnm.Print_Area" localSheetId="3">'Чист. форма'!$A$1:$S$25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5" i="16" l="1"/>
  <c r="I25" i="16"/>
  <c r="G25" i="16"/>
  <c r="D17" i="16" l="1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G24" i="16" l="1"/>
  <c r="G23" i="16"/>
  <c r="H32" i="16"/>
  <c r="G21" i="16"/>
  <c r="G22" i="16"/>
  <c r="A38" i="16"/>
  <c r="H21" i="16"/>
  <c r="H22" i="16" s="1"/>
  <c r="H23" i="16" s="1"/>
  <c r="H24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I23" i="16" s="1"/>
  <c r="I24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<sst xmlns="http://schemas.openxmlformats.org/spreadsheetml/2006/main" count="516" uniqueCount="143">
  <si>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</si>
  <si>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</si>
  <si>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</si>
  <si>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</si>
  <si>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</si>
  <si>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</si>
  <si>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</si>
  <si>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</si>
  <si>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</si>
  <si>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</si>
  <si>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</si>
  <si>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</si>
  <si>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</si>
  <si>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</si>
  <si>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</si>
  <si>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</si>
  <si>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</si>
  <si>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</si>
  <si>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</si>
  <si>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</si>
  <si>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</si>
  <si>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</si>
  <si>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</si>
  <si>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</si>
  <si>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</si>
  <si>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</si>
  <si>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</si>
  <si>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</si>
  <si>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</si>
  <si>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</si>
  <si>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</si>
  <si>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</si>
  <si>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</si>
  <si>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</si>
  <si>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</si>
  <si>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</si>
  <si>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</si>
  <si>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</si>
  <si>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</si>
  <si>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</si>
  <si>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</si>
  <si>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</si>
  <si>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</si>
  <si>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</si>
  <si>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</si>
  <si>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</si>
  <si>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</si>
  <si>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</si>
  <si>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</si>
  <si>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</si>
  <si>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</si>
  <si>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</si>
  <si>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</si>
  <si>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</si>
  <si>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</si>
  <si>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</si>
  <si>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</si>
  <si>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</si>
  <si>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</si>
  <si>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</si>
  <si>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</si>
  <si>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</si>
  <si>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</si>
  <si>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</si>
  <si>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</si>
  <si>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</si>
  <si>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</si>
  <si>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</si>
  <si>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</si>
  <si>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</si>
  <si>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</si>
  <si>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</si>
  <si>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</si>
  <si>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</si>
  <si>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</si>
  <si>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</si>
  <si>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</si>
  <si>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</si>
  <si>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</si>
  <si>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</si>
  <si>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</si>
  <si>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</si>
  <si>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</si>
  <si>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</si>
  <si>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</si>
  <si>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</si>
  <si>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</si>
  <si>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</si>
  <si>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</si>
  <si>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</si>
  <si>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</si>
  <si>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</si>
  <si>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</si>
  <si>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</si>
  <si>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</si>
  <si>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</si>
  <si>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</si>
  <si>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</si>
  <si>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</si>
  <si>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</si>
  <si>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</si>
  <si>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</si>
  <si>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</si>
  <si>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</si>
  <si>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</si>
  <si>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</si>
  <si>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</si>
  <si>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</si>
  <si>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</si>
  <si>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</si>
  <si>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Полная высота 55,4 мм</t>
  </si>
  <si>
    <t>Формокомплект бутылки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</si>
  <si>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</si>
  <si>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</si>
  <si>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</si>
  <si>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</si>
  <si>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</si>
  <si>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</si>
  <si>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</si>
  <si>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</si>
  <si>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</si>
  <si>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</si>
  <si>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</si>
  <si>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</si>
  <si>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</si>
  <si>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</si>
  <si>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</si>
  <si>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</si>
  <si>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</si>
  <si>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</si>
  <si>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</si>
  <si>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</si>
  <si>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</si>
  <si>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</si>
  <si>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</si>
  <si>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</si>
  <si>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</si>
  <si>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ХXI-В-28-2.1-500-14 (Брест колоски 0.5 л.)</t>
  </si>
  <si>
    <t>ХXI-В-28-2.1-500-14</t>
  </si>
  <si>
    <t>(к серийному формокомплекту ХXI-В-28-2.1-500-14)</t>
  </si>
  <si>
    <t>Слесарь-инструментальщик</t>
  </si>
  <si>
    <t>Вес, гр. (ном. 355 гр.)</t>
  </si>
  <si>
    <t>стоит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</si>
</sst>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41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10" fontId="0" fillId="0" borderId="89" xfId="0" applyNumberFormat="1" applyBorder="1" applyAlignment="1">
      <alignment horizontal="center"/>
    </xf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0" fontId="17" fillId="0" borderId="78" xfId="0" applyFont="1" applyBorder="1" applyAlignment="1">
      <alignment shrinkToFit="1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98" xfId="4" applyNumberFormat="1" applyFont="1" applyBorder="1" applyAlignment="1">
      <alignment horizontal="center"/>
    </xf>
    <xf numFmtId="14" fontId="17" fillId="0" borderId="26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14" fontId="17" fillId="0" borderId="26" xfId="0" applyNumberFormat="1" applyFont="1" applyBorder="1" applyAlignment="1">
      <alignment horizontal="center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0" fontId="17" fillId="0" borderId="26" xfId="0" applyFont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0" fontId="0" fillId="0" borderId="65" xfId="0" applyBorder="1" applyAlignment="1">
      <alignment horizontal="center"/>
    </xf>
    <xf numFmtId="1" fontId="0" fillId="0" borderId="65" xfId="0" applyNumberForma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97" xfId="0" applyBorder="1" applyAlignment="1">
      <alignment horizontal="center"/>
    </xf>
    <xf numFmtId="1" fontId="0" fillId="0" borderId="97" xfId="0" applyNumberFormat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3" fontId="0" fillId="0" borderId="26" xfId="3" applyNumberFormat="1" applyFont="1" applyBorder="1" applyAlignment="1">
      <alignment horizontal="center"/>
    </xf>
    <xf numFmtId="3" fontId="0" fillId="0" borderId="36" xfId="0" applyNumberFormat="1" applyBorder="1" applyAlignment="1">
      <alignment horizontal="center"/>
    </xf>
    <xf numFmtId="3" fontId="0" fillId="0" borderId="36" xfId="3" applyNumberFormat="1" applyFont="1" applyBorder="1" applyAlignment="1">
      <alignment horizontal="center"/>
    </xf>
    <xf numFmtId="3" fontId="0" fillId="0" borderId="26" xfId="3" applyNumberFormat="1" applyFont="1" applyFill="1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35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0" fillId="0" borderId="91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17" fillId="0" borderId="0" xfId="0" applyFont="1" applyAlignment="1">
      <alignment horizont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101600</xdr:colOff>
      <xdr:row>8</xdr:row>
      <xdr:rowOff>50801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92333" y="2599268"/>
          <a:ext cx="3539067" cy="372533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33867</xdr:colOff>
      <xdr:row>8</xdr:row>
      <xdr:rowOff>33866</xdr:rowOff>
    </xdr:from>
    <xdr:to>
      <xdr:col>17</xdr:col>
      <xdr:colOff>567267</xdr:colOff>
      <xdr:row>20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24600" y="2582333"/>
          <a:ext cx="3581400" cy="37592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42333</xdr:colOff>
      <xdr:row>1</xdr:row>
      <xdr:rowOff>135467</xdr:rowOff>
    </xdr:from>
    <xdr:to>
      <xdr:col>17</xdr:col>
      <xdr:colOff>530319</xdr:colOff>
      <xdr:row>6</xdr:row>
      <xdr:rowOff>969276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33066" y="237067"/>
          <a:ext cx="3535986" cy="2086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42333</xdr:colOff>
      <xdr:row>8</xdr:row>
      <xdr:rowOff>25400</xdr:rowOff>
    </xdr:from>
    <xdr:to>
      <xdr:col>17</xdr:col>
      <xdr:colOff>601133</xdr:colOff>
      <xdr:row>15</xdr:row>
      <xdr:rowOff>270934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flipV="1">
          <a:off x="6248400" y="2302933"/>
          <a:ext cx="3649133" cy="259926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59266</xdr:colOff>
      <xdr:row>8</xdr:row>
      <xdr:rowOff>50800</xdr:rowOff>
    </xdr:from>
    <xdr:to>
      <xdr:col>18</xdr:col>
      <xdr:colOff>2347</xdr:colOff>
      <xdr:row>15</xdr:row>
      <xdr:rowOff>250921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CxnSpPr/>
      </xdr:nvCxnSpPr>
      <xdr:spPr>
        <a:xfrm>
          <a:off x="6265333" y="2328333"/>
          <a:ext cx="3651481" cy="255385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76200</xdr:colOff>
      <xdr:row>8</xdr:row>
      <xdr:rowOff>19050</xdr:rowOff>
    </xdr:from>
    <xdr:to>
      <xdr:col>17</xdr:col>
      <xdr:colOff>571500</xdr:colOff>
      <xdr:row>17</xdr:row>
      <xdr:rowOff>245534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5291667" y="2237317"/>
          <a:ext cx="4821766" cy="3206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50803</xdr:colOff>
      <xdr:row>8</xdr:row>
      <xdr:rowOff>33869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5266270" y="2252136"/>
          <a:ext cx="4837637" cy="322262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A2" sqref="A2:E2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5.28515625" bestFit="1" customWidth="1"/>
  </cols>
  <sheetData>
    <row r="1" spans="1:11" ht="13.5" thickBot="1" x14ac:dyDescent="0.25">
      <c r="A1" s="496" t="s">
        <v>82</v>
      </c>
      <c r="B1" s="500"/>
      <c r="C1" s="500"/>
      <c r="D1" s="500"/>
      <c r="E1" s="500"/>
      <c r="G1" s="371" t="s">
        <v>81</v>
      </c>
    </row>
    <row r="2" spans="1:11" ht="17.25" thickTop="1" thickBot="1" x14ac:dyDescent="0.25">
      <c r="A2" s="497" t="s">
        <v>137</v>
      </c>
      <c r="B2" s="498"/>
      <c r="C2" s="498"/>
      <c r="D2" s="498"/>
      <c r="E2" s="499"/>
      <c r="G2" s="370" t="s">
        <v>79</v>
      </c>
    </row>
    <row r="3" spans="1:11" ht="15.75" thickTop="1" x14ac:dyDescent="0.2">
      <c r="G3" s="370" t="s">
        <v>80</v>
      </c>
    </row>
    <row r="4" spans="1:11" ht="13.5" thickBot="1" x14ac:dyDescent="0.25">
      <c r="A4" s="501" t="s">
        <v>83</v>
      </c>
      <c r="B4" s="502"/>
      <c r="C4" s="502"/>
      <c r="D4" s="502"/>
      <c r="E4" s="502"/>
    </row>
    <row r="5" spans="1:11" ht="17.25" thickTop="1" thickBot="1" x14ac:dyDescent="0.25">
      <c r="A5" s="503" t="s">
        <v>87</v>
      </c>
      <c r="B5" s="504"/>
      <c r="C5" s="504"/>
      <c r="D5" s="504"/>
      <c r="E5" s="505"/>
    </row>
    <row r="6" spans="1:11" ht="13.5" thickTop="1" x14ac:dyDescent="0.2"/>
    <row r="7" spans="1:11" ht="13.5" thickBot="1" x14ac:dyDescent="0.25">
      <c r="A7" s="496" t="s">
        <v>84</v>
      </c>
      <c r="B7" s="500"/>
      <c r="C7" s="500"/>
      <c r="D7" s="500"/>
      <c r="E7" s="500"/>
    </row>
    <row r="8" spans="1:11" ht="17.25" thickTop="1" thickBot="1" x14ac:dyDescent="0.25">
      <c r="A8" s="506"/>
      <c r="B8" s="507"/>
      <c r="C8" s="507"/>
      <c r="D8" s="507"/>
      <c r="E8" s="508"/>
    </row>
    <row r="10" spans="1:11" ht="13.5" thickBot="1" x14ac:dyDescent="0.25">
      <c r="A10" s="496" t="s">
        <v>85</v>
      </c>
      <c r="B10" s="496"/>
      <c r="C10" s="372"/>
      <c r="D10" s="380" t="s">
        <v>94</v>
      </c>
      <c r="E10" s="372"/>
      <c r="F10" t="s">
        <v>95</v>
      </c>
    </row>
    <row r="11" spans="1:11" ht="17.25" thickTop="1" thickBot="1" x14ac:dyDescent="0.25">
      <c r="A11" s="494"/>
      <c r="B11" s="495"/>
      <c r="D11" s="379">
        <v>43782</v>
      </c>
      <c r="F11" s="491" t="s">
        <v>97</v>
      </c>
      <c r="G11" s="491"/>
      <c r="H11" s="491"/>
      <c r="I11" s="491"/>
      <c r="J11" s="492" t="s">
        <v>99</v>
      </c>
      <c r="K11" s="492"/>
    </row>
    <row r="12" spans="1:11" x14ac:dyDescent="0.2">
      <c r="F12" s="491" t="s">
        <v>86</v>
      </c>
      <c r="G12" s="491"/>
      <c r="H12" s="491"/>
      <c r="I12" s="491"/>
      <c r="J12" s="492" t="s">
        <v>100</v>
      </c>
      <c r="K12" s="492"/>
    </row>
    <row r="13" spans="1:11" x14ac:dyDescent="0.2">
      <c r="A13" s="373" t="s">
        <v>88</v>
      </c>
      <c r="B13" s="374" t="s">
        <v>89</v>
      </c>
      <c r="C13" s="384" t="s">
        <v>104</v>
      </c>
      <c r="F13" s="491" t="s">
        <v>98</v>
      </c>
      <c r="G13" s="491"/>
      <c r="H13" s="491"/>
      <c r="I13" s="491"/>
      <c r="J13" s="492" t="s">
        <v>101</v>
      </c>
      <c r="K13" s="492"/>
    </row>
    <row r="14" spans="1:11" x14ac:dyDescent="0.2">
      <c r="A14" s="375" t="s">
        <v>43</v>
      </c>
      <c r="B14" s="376">
        <v>24</v>
      </c>
      <c r="C14" s="382" t="s">
        <v>138</v>
      </c>
    </row>
    <row r="15" spans="1:11" x14ac:dyDescent="0.2">
      <c r="A15" s="375" t="s">
        <v>44</v>
      </c>
      <c r="B15" s="376">
        <v>24</v>
      </c>
      <c r="C15" s="382" t="s">
        <v>138</v>
      </c>
    </row>
    <row r="16" spans="1:11" x14ac:dyDescent="0.2">
      <c r="A16" s="375" t="s">
        <v>38</v>
      </c>
      <c r="B16" s="376">
        <v>32</v>
      </c>
      <c r="C16" s="382" t="s">
        <v>138</v>
      </c>
    </row>
    <row r="17" spans="1:3" x14ac:dyDescent="0.2">
      <c r="A17" s="375" t="s">
        <v>23</v>
      </c>
      <c r="B17" s="376">
        <v>32</v>
      </c>
      <c r="C17" s="382" t="s">
        <v>138</v>
      </c>
    </row>
    <row r="18" spans="1:3" x14ac:dyDescent="0.2">
      <c r="A18" s="375" t="s">
        <v>47</v>
      </c>
      <c r="B18" s="376">
        <v>60</v>
      </c>
      <c r="C18" s="382" t="s">
        <v>138</v>
      </c>
    </row>
    <row r="19" spans="1:3" x14ac:dyDescent="0.2">
      <c r="A19" s="375" t="s">
        <v>90</v>
      </c>
      <c r="B19" s="376">
        <v>60</v>
      </c>
      <c r="C19" s="382" t="s">
        <v>138</v>
      </c>
    </row>
    <row r="20" spans="1:3" x14ac:dyDescent="0.2">
      <c r="A20" s="375" t="s">
        <v>51</v>
      </c>
      <c r="B20" s="376">
        <v>50</v>
      </c>
      <c r="C20" s="382" t="s">
        <v>138</v>
      </c>
    </row>
    <row r="21" spans="1:3" x14ac:dyDescent="0.2">
      <c r="A21" s="375" t="s">
        <v>53</v>
      </c>
      <c r="B21" s="376">
        <v>24</v>
      </c>
      <c r="C21" s="382" t="s">
        <v>138</v>
      </c>
    </row>
    <row r="22" spans="1:3" x14ac:dyDescent="0.2">
      <c r="A22" s="375" t="s">
        <v>91</v>
      </c>
      <c r="B22" s="382" t="s">
        <v>93</v>
      </c>
      <c r="C22" s="382"/>
    </row>
    <row r="23" spans="1:3" x14ac:dyDescent="0.2">
      <c r="A23" s="375" t="s">
        <v>56</v>
      </c>
      <c r="B23" s="376">
        <v>20</v>
      </c>
      <c r="C23" s="382" t="s">
        <v>138</v>
      </c>
    </row>
    <row r="24" spans="1:3" x14ac:dyDescent="0.2">
      <c r="A24" s="375" t="s">
        <v>70</v>
      </c>
      <c r="B24" s="382" t="s">
        <v>61</v>
      </c>
      <c r="C24" s="382"/>
    </row>
    <row r="25" spans="1:3" x14ac:dyDescent="0.2">
      <c r="A25" s="375" t="s">
        <v>92</v>
      </c>
      <c r="B25" s="382" t="s">
        <v>61</v>
      </c>
      <c r="C25" s="382"/>
    </row>
    <row r="26" spans="1:3" x14ac:dyDescent="0.2">
      <c r="A26" s="377" t="s">
        <v>55</v>
      </c>
      <c r="B26" s="378">
        <v>22</v>
      </c>
      <c r="C26" s="382" t="s">
        <v>138</v>
      </c>
    </row>
    <row r="27" spans="1:3" x14ac:dyDescent="0.2">
      <c r="A27" s="377" t="s">
        <v>106</v>
      </c>
      <c r="B27" s="383">
        <v>22</v>
      </c>
      <c r="C27" s="385"/>
    </row>
    <row r="28" spans="1:3" x14ac:dyDescent="0.2">
      <c r="A28" s="381"/>
    </row>
    <row r="29" spans="1:3" x14ac:dyDescent="0.2">
      <c r="A29" s="493" t="s">
        <v>107</v>
      </c>
      <c r="B29" s="493"/>
      <c r="C29" s="493"/>
    </row>
    <row r="30" spans="1:3" x14ac:dyDescent="0.2">
      <c r="A30" s="371" t="s">
        <v>139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1"/>
  <sheetViews>
    <sheetView showZeros="0" view="pageBreakPreview" zoomScale="90" zoomScaleSheetLayoutView="90" workbookViewId="0">
      <pane xSplit="7" ySplit="8" topLeftCell="J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40625" defaultRowHeight="12.75" x14ac:dyDescent="0.2"/>
  <cols>
    <col min="1" max="1" width="1.28515625" style="169" customWidth="1"/>
    <col min="2" max="2" width="5.85546875" style="169" customWidth="1"/>
    <col min="3" max="3" width="11.28515625" style="169" customWidth="1"/>
    <col min="4" max="5" width="6.28515625" style="169" customWidth="1"/>
    <col min="6" max="6" width="6.140625" style="169" customWidth="1"/>
    <col min="7" max="7" width="11.5703125" style="169" customWidth="1"/>
    <col min="8" max="18" width="9" style="169" customWidth="1"/>
    <col min="19" max="19" width="1.42578125" style="169" customWidth="1"/>
    <col min="20" max="16384" width="9.140625" style="169"/>
  </cols>
  <sheetData>
    <row r="1" spans="1:19" ht="8.25" customHeight="1" thickTop="1" thickBot="1" x14ac:dyDescent="0.25">
      <c r="A1" s="165"/>
      <c r="B1" s="166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8"/>
    </row>
    <row r="2" spans="1:19" ht="23.25" x14ac:dyDescent="0.2">
      <c r="A2" s="170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Данные!B20</f>
        <v>50</v>
      </c>
      <c r="L2" s="611"/>
      <c r="M2" s="171"/>
      <c r="N2" s="172"/>
      <c r="O2" s="173"/>
      <c r="P2" s="630"/>
      <c r="Q2" s="630"/>
      <c r="R2" s="174"/>
      <c r="S2" s="175"/>
    </row>
    <row r="3" spans="1:19" ht="17.25" customHeight="1" thickBot="1" x14ac:dyDescent="0.25">
      <c r="A3" s="170"/>
      <c r="B3" s="594"/>
      <c r="C3" s="595"/>
      <c r="D3" s="596"/>
      <c r="E3" s="603" t="s">
        <v>51</v>
      </c>
      <c r="F3" s="604"/>
      <c r="G3" s="604"/>
      <c r="H3" s="605"/>
      <c r="I3" s="608"/>
      <c r="J3" s="609"/>
      <c r="K3" s="612"/>
      <c r="L3" s="613"/>
      <c r="M3" s="176"/>
      <c r="N3" s="177"/>
      <c r="O3" s="177"/>
      <c r="P3" s="177"/>
      <c r="Q3" s="177"/>
      <c r="R3" s="178"/>
      <c r="S3" s="175"/>
    </row>
    <row r="4" spans="1:19" ht="17.100000000000001" customHeight="1" thickBot="1" x14ac:dyDescent="0.25">
      <c r="A4" s="170"/>
      <c r="B4" s="597"/>
      <c r="C4" s="598"/>
      <c r="D4" s="599"/>
      <c r="E4" s="250"/>
      <c r="F4" s="250"/>
      <c r="G4" s="250"/>
      <c r="H4" s="250"/>
      <c r="I4" s="251"/>
      <c r="J4" s="249"/>
      <c r="K4" s="252"/>
      <c r="L4" s="253"/>
      <c r="M4" s="176"/>
      <c r="N4" s="177"/>
      <c r="O4" s="177"/>
      <c r="P4" s="177"/>
      <c r="Q4" s="177"/>
      <c r="R4" s="178"/>
      <c r="S4" s="175"/>
    </row>
    <row r="5" spans="1:19" ht="24.75" thickTop="1" thickBot="1" x14ac:dyDescent="0.25">
      <c r="A5" s="170"/>
      <c r="B5" s="576" t="s">
        <v>13</v>
      </c>
      <c r="C5" s="614"/>
      <c r="D5" s="503" t="str">
        <f>Данные!$A5</f>
        <v>PCI</v>
      </c>
      <c r="E5" s="504"/>
      <c r="F5" s="504"/>
      <c r="G5" s="504"/>
      <c r="H5" s="505"/>
      <c r="I5" s="615"/>
      <c r="J5" s="616"/>
      <c r="K5" s="617"/>
      <c r="L5" s="505"/>
      <c r="M5" s="179"/>
      <c r="N5" s="177"/>
      <c r="O5" s="177"/>
      <c r="P5" s="177"/>
      <c r="Q5" s="177"/>
      <c r="R5" s="178"/>
      <c r="S5" s="175"/>
    </row>
    <row r="6" spans="1:19" ht="17.100000000000001" customHeight="1" thickTop="1" thickBot="1" x14ac:dyDescent="0.25">
      <c r="A6" s="170"/>
      <c r="B6" s="576" t="s">
        <v>12</v>
      </c>
      <c r="C6" s="614"/>
      <c r="D6" s="497" t="str">
        <f>Данные!$A2</f>
        <v>ХXI-В-28-2.1-500-14 (Брест колоски 0.5 л.)</v>
      </c>
      <c r="E6" s="581"/>
      <c r="F6" s="581"/>
      <c r="G6" s="581"/>
      <c r="H6" s="582"/>
      <c r="I6" s="615"/>
      <c r="J6" s="616"/>
      <c r="K6" s="617"/>
      <c r="L6" s="505"/>
      <c r="M6" s="176"/>
      <c r="N6" s="177"/>
      <c r="O6" s="177"/>
      <c r="P6" s="177"/>
      <c r="Q6" s="177"/>
      <c r="R6" s="178"/>
      <c r="S6" s="175"/>
    </row>
    <row r="7" spans="1:19" ht="66" customHeight="1" thickTop="1" thickBot="1" x14ac:dyDescent="0.25">
      <c r="A7" s="170"/>
      <c r="B7" s="583" t="s">
        <v>14</v>
      </c>
      <c r="C7" s="618"/>
      <c r="D7" s="506">
        <f>Данные!$A8</f>
        <v>0</v>
      </c>
      <c r="E7" s="585"/>
      <c r="F7" s="585"/>
      <c r="G7" s="585"/>
      <c r="H7" s="586"/>
      <c r="I7" s="619" t="s">
        <v>15</v>
      </c>
      <c r="J7" s="618"/>
      <c r="K7" s="494">
        <f>Данные!$A11</f>
        <v>0</v>
      </c>
      <c r="L7" s="495"/>
      <c r="M7" s="179"/>
      <c r="N7" s="177"/>
      <c r="O7" s="177"/>
      <c r="P7" s="177"/>
      <c r="Q7" s="177"/>
      <c r="R7" s="178"/>
      <c r="S7" s="175"/>
    </row>
    <row r="8" spans="1:19" ht="4.5" customHeight="1" thickBot="1" x14ac:dyDescent="0.25">
      <c r="A8" s="180"/>
      <c r="B8" s="181"/>
      <c r="C8" s="182"/>
      <c r="D8" s="182"/>
      <c r="E8" s="183"/>
      <c r="F8" s="184"/>
      <c r="G8" s="183"/>
      <c r="H8" s="183"/>
      <c r="I8" s="183"/>
      <c r="J8" s="183"/>
      <c r="K8" s="183"/>
      <c r="L8" s="183"/>
      <c r="M8" s="184"/>
      <c r="N8" s="184"/>
      <c r="O8" s="183"/>
      <c r="P8" s="183"/>
      <c r="Q8" s="183"/>
      <c r="R8" s="185"/>
      <c r="S8" s="186"/>
    </row>
    <row r="9" spans="1:19" ht="34.5" thickBot="1" x14ac:dyDescent="0.25">
      <c r="A9" s="1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01"/>
      <c r="N9" s="344"/>
      <c r="O9" s="344"/>
      <c r="P9" s="345"/>
      <c r="Q9" s="344"/>
      <c r="R9" s="346"/>
      <c r="S9" s="202"/>
    </row>
    <row r="10" spans="1:19" ht="24.75" customHeight="1" x14ac:dyDescent="0.2">
      <c r="A10" s="180"/>
      <c r="B10" s="189" t="s">
        <v>25</v>
      </c>
      <c r="C10" s="190">
        <v>70.319999999999993</v>
      </c>
      <c r="D10" s="190">
        <v>0.05</v>
      </c>
      <c r="E10" s="190">
        <v>-0.05</v>
      </c>
      <c r="F10" s="51" t="s">
        <v>19</v>
      </c>
      <c r="G10" s="55" t="s">
        <v>22</v>
      </c>
      <c r="H10" s="190"/>
      <c r="I10" s="190"/>
      <c r="J10" s="190"/>
      <c r="K10" s="190"/>
      <c r="L10" s="190"/>
      <c r="M10" s="190"/>
      <c r="N10" s="347" t="s">
        <v>42</v>
      </c>
      <c r="O10" s="347"/>
      <c r="P10" s="347"/>
      <c r="Q10" s="347"/>
      <c r="R10" s="348"/>
      <c r="S10" s="186"/>
    </row>
    <row r="11" spans="1:19" ht="24.75" customHeight="1" x14ac:dyDescent="0.2">
      <c r="A11" s="180"/>
      <c r="B11" s="191" t="s">
        <v>26</v>
      </c>
      <c r="C11" s="192">
        <v>20.6</v>
      </c>
      <c r="D11" s="192">
        <v>0.02</v>
      </c>
      <c r="E11" s="192">
        <v>0</v>
      </c>
      <c r="F11" s="51" t="s">
        <v>19</v>
      </c>
      <c r="G11" s="55" t="s">
        <v>22</v>
      </c>
      <c r="H11" s="192"/>
      <c r="I11" s="192"/>
      <c r="J11" s="192"/>
      <c r="K11" s="192"/>
      <c r="L11" s="192"/>
      <c r="M11" s="192"/>
      <c r="N11" s="349"/>
      <c r="O11" s="349"/>
      <c r="P11" s="349"/>
      <c r="Q11" s="349"/>
      <c r="R11" s="350"/>
      <c r="S11" s="186"/>
    </row>
    <row r="12" spans="1:19" ht="24.75" customHeight="1" x14ac:dyDescent="0.2">
      <c r="A12" s="180"/>
      <c r="B12" s="191" t="s">
        <v>2</v>
      </c>
      <c r="C12" s="359">
        <v>45.2</v>
      </c>
      <c r="D12" s="192">
        <v>0</v>
      </c>
      <c r="E12" s="203">
        <v>-0.1</v>
      </c>
      <c r="F12" s="51" t="s">
        <v>19</v>
      </c>
      <c r="G12" s="55" t="s">
        <v>22</v>
      </c>
      <c r="H12" s="192"/>
      <c r="I12" s="192"/>
      <c r="J12" s="192"/>
      <c r="K12" s="192"/>
      <c r="L12" s="192"/>
      <c r="M12" s="192"/>
      <c r="N12" s="349"/>
      <c r="O12" s="349"/>
      <c r="P12" s="349"/>
      <c r="Q12" s="349"/>
      <c r="R12" s="350"/>
      <c r="S12" s="186"/>
    </row>
    <row r="13" spans="1:19" ht="24.75" customHeight="1" x14ac:dyDescent="0.2">
      <c r="A13" s="180"/>
      <c r="B13" s="191" t="s">
        <v>3</v>
      </c>
      <c r="C13" s="359">
        <v>37</v>
      </c>
      <c r="D13" s="192">
        <v>0</v>
      </c>
      <c r="E13" s="192">
        <v>-0.1</v>
      </c>
      <c r="F13" s="51" t="s">
        <v>19</v>
      </c>
      <c r="G13" s="55" t="s">
        <v>22</v>
      </c>
      <c r="H13" s="192"/>
      <c r="I13" s="192"/>
      <c r="J13" s="192"/>
      <c r="K13" s="192"/>
      <c r="L13" s="192"/>
      <c r="M13" s="192"/>
      <c r="N13" s="349"/>
      <c r="O13" s="349"/>
      <c r="P13" s="349"/>
      <c r="Q13" s="349"/>
      <c r="R13" s="350"/>
      <c r="S13" s="186"/>
    </row>
    <row r="14" spans="1:19" ht="24.75" customHeight="1" x14ac:dyDescent="0.2">
      <c r="A14" s="180"/>
      <c r="B14" s="191" t="s">
        <v>27</v>
      </c>
      <c r="C14" s="359">
        <v>28.5</v>
      </c>
      <c r="D14" s="192">
        <v>0</v>
      </c>
      <c r="E14" s="192">
        <v>-0.1</v>
      </c>
      <c r="F14" s="51" t="s">
        <v>19</v>
      </c>
      <c r="G14" s="55" t="s">
        <v>22</v>
      </c>
      <c r="H14" s="192"/>
      <c r="I14" s="192"/>
      <c r="J14" s="192"/>
      <c r="K14" s="192"/>
      <c r="L14" s="192"/>
      <c r="M14" s="192"/>
      <c r="N14" s="349"/>
      <c r="O14" s="349"/>
      <c r="P14" s="349"/>
      <c r="Q14" s="349"/>
      <c r="R14" s="350"/>
      <c r="S14" s="186"/>
    </row>
    <row r="15" spans="1:19" ht="24.75" customHeight="1" x14ac:dyDescent="0.2">
      <c r="A15" s="180"/>
      <c r="B15" s="191" t="s">
        <v>28</v>
      </c>
      <c r="C15" s="359">
        <v>9.5</v>
      </c>
      <c r="D15" s="192">
        <v>0.02</v>
      </c>
      <c r="E15" s="192">
        <v>-0.05</v>
      </c>
      <c r="F15" s="51" t="s">
        <v>19</v>
      </c>
      <c r="G15" s="55" t="s">
        <v>22</v>
      </c>
      <c r="H15" s="192"/>
      <c r="I15" s="192"/>
      <c r="J15" s="192"/>
      <c r="K15" s="192"/>
      <c r="L15" s="192"/>
      <c r="M15" s="192"/>
      <c r="N15" s="349"/>
      <c r="O15" s="349"/>
      <c r="P15" s="349"/>
      <c r="Q15" s="349"/>
      <c r="R15" s="350"/>
      <c r="S15" s="186"/>
    </row>
    <row r="16" spans="1:19" ht="24.75" customHeight="1" x14ac:dyDescent="0.2">
      <c r="A16" s="180"/>
      <c r="B16" s="191" t="s">
        <v>4</v>
      </c>
      <c r="C16" s="359">
        <v>23.8</v>
      </c>
      <c r="D16" s="192">
        <v>0</v>
      </c>
      <c r="E16" s="192">
        <v>-0.05</v>
      </c>
      <c r="F16" s="51" t="s">
        <v>19</v>
      </c>
      <c r="G16" s="56" t="s">
        <v>22</v>
      </c>
      <c r="H16" s="192"/>
      <c r="I16" s="192"/>
      <c r="J16" s="192"/>
      <c r="K16" s="192"/>
      <c r="L16" s="192"/>
      <c r="M16" s="192"/>
      <c r="N16" s="349"/>
      <c r="O16" s="349"/>
      <c r="P16" s="349"/>
      <c r="Q16" s="349"/>
      <c r="R16" s="350"/>
      <c r="S16" s="186"/>
    </row>
    <row r="17" spans="1:19" ht="33.75" x14ac:dyDescent="0.2">
      <c r="A17" s="180"/>
      <c r="B17" s="191" t="s">
        <v>9</v>
      </c>
      <c r="C17" s="192">
        <v>30.67</v>
      </c>
      <c r="D17" s="192">
        <v>0.05</v>
      </c>
      <c r="E17" s="192">
        <v>0</v>
      </c>
      <c r="F17" s="116" t="s">
        <v>16</v>
      </c>
      <c r="G17" s="59" t="s">
        <v>52</v>
      </c>
      <c r="H17" s="192"/>
      <c r="I17" s="192"/>
      <c r="J17" s="192"/>
      <c r="K17" s="192"/>
      <c r="L17" s="192"/>
      <c r="M17" s="192"/>
      <c r="N17" s="349"/>
      <c r="O17" s="349"/>
      <c r="P17" s="349"/>
      <c r="Q17" s="349"/>
      <c r="R17" s="350"/>
      <c r="S17" s="186"/>
    </row>
    <row r="18" spans="1:19" ht="24.75" customHeight="1" thickBot="1" x14ac:dyDescent="0.25">
      <c r="A18" s="180"/>
      <c r="B18" s="191" t="s">
        <v>5</v>
      </c>
      <c r="C18" s="359">
        <v>28.5</v>
      </c>
      <c r="D18" s="192">
        <v>0</v>
      </c>
      <c r="E18" s="192">
        <v>-0.03</v>
      </c>
      <c r="F18" s="51" t="s">
        <v>19</v>
      </c>
      <c r="G18" s="55" t="s">
        <v>22</v>
      </c>
      <c r="H18" s="192"/>
      <c r="I18" s="192"/>
      <c r="J18" s="192"/>
      <c r="K18" s="192"/>
      <c r="L18" s="192"/>
      <c r="M18" s="192"/>
      <c r="N18" s="349"/>
      <c r="O18" s="349"/>
      <c r="P18" s="349"/>
      <c r="Q18" s="349"/>
      <c r="R18" s="350"/>
      <c r="S18" s="186"/>
    </row>
    <row r="19" spans="1:19" ht="6" customHeight="1" thickBot="1" x14ac:dyDescent="0.25">
      <c r="A19" s="193"/>
      <c r="B19" s="194"/>
      <c r="C19" s="194"/>
      <c r="D19" s="194"/>
      <c r="E19" s="195"/>
      <c r="F19" s="195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6"/>
    </row>
    <row r="20" spans="1:19" ht="13.5" thickTop="1" x14ac:dyDescent="0.2"/>
    <row r="21" spans="1:19" x14ac:dyDescent="0.2">
      <c r="L21" s="622" t="s">
        <v>140</v>
      </c>
      <c r="M21" s="622"/>
      <c r="N21" s="622"/>
      <c r="O21" s="469"/>
      <c r="P21" s="469"/>
    </row>
  </sheetData>
  <mergeCells count="19">
    <mergeCell ref="P2:Q2"/>
    <mergeCell ref="E3:H3"/>
    <mergeCell ref="I2:J3"/>
    <mergeCell ref="K2:L3"/>
    <mergeCell ref="L21:N21"/>
    <mergeCell ref="K7:L7"/>
    <mergeCell ref="K6:L6"/>
    <mergeCell ref="K5:L5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40625" defaultRowHeight="12.75" x14ac:dyDescent="0.2"/>
  <cols>
    <col min="1" max="1" width="1.28515625" style="208" customWidth="1"/>
    <col min="2" max="2" width="5.85546875" style="208" customWidth="1"/>
    <col min="3" max="3" width="10.28515625" style="208" customWidth="1"/>
    <col min="4" max="5" width="6.28515625" style="208" customWidth="1"/>
    <col min="6" max="6" width="5.7109375" style="208" customWidth="1"/>
    <col min="7" max="7" width="10.42578125" style="208" customWidth="1"/>
    <col min="8" max="18" width="9" style="208" customWidth="1"/>
    <col min="19" max="19" width="1.42578125" style="208" customWidth="1"/>
    <col min="20" max="16384" width="9.140625" style="208"/>
  </cols>
  <sheetData>
    <row r="1" spans="1:19" ht="8.25" customHeight="1" thickTop="1" thickBot="1" x14ac:dyDescent="0.25">
      <c r="A1" s="204"/>
      <c r="B1" s="205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7"/>
    </row>
    <row r="2" spans="1:19" ht="23.25" x14ac:dyDescent="0.2">
      <c r="A2" s="209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Данные!B21</f>
        <v>24</v>
      </c>
      <c r="L2" s="611"/>
      <c r="M2" s="210"/>
      <c r="N2" s="211"/>
      <c r="O2" s="212"/>
      <c r="P2" s="631"/>
      <c r="Q2" s="631"/>
      <c r="R2" s="213"/>
      <c r="S2" s="214"/>
    </row>
    <row r="3" spans="1:19" ht="17.25" customHeight="1" thickBot="1" x14ac:dyDescent="0.25">
      <c r="A3" s="209"/>
      <c r="B3" s="594"/>
      <c r="C3" s="595"/>
      <c r="D3" s="596"/>
      <c r="E3" s="603" t="s">
        <v>53</v>
      </c>
      <c r="F3" s="604"/>
      <c r="G3" s="604"/>
      <c r="H3" s="605"/>
      <c r="I3" s="608"/>
      <c r="J3" s="609"/>
      <c r="K3" s="612"/>
      <c r="L3" s="613"/>
      <c r="M3" s="215"/>
      <c r="N3" s="216"/>
      <c r="O3" s="216"/>
      <c r="P3" s="216"/>
      <c r="Q3" s="216"/>
      <c r="R3" s="217"/>
      <c r="S3" s="214"/>
    </row>
    <row r="4" spans="1:19" ht="17.100000000000001" customHeight="1" thickBot="1" x14ac:dyDescent="0.25">
      <c r="A4" s="209"/>
      <c r="B4" s="597"/>
      <c r="C4" s="598"/>
      <c r="D4" s="599"/>
      <c r="E4" s="250"/>
      <c r="F4" s="250"/>
      <c r="G4" s="250"/>
      <c r="H4" s="250"/>
      <c r="I4" s="251"/>
      <c r="J4" s="249"/>
      <c r="K4" s="252"/>
      <c r="L4" s="253"/>
      <c r="M4" s="215"/>
      <c r="N4" s="216"/>
      <c r="O4" s="216"/>
      <c r="P4" s="216"/>
      <c r="Q4" s="216"/>
      <c r="R4" s="217"/>
      <c r="S4" s="214"/>
    </row>
    <row r="5" spans="1:19" ht="24.75" thickTop="1" thickBot="1" x14ac:dyDescent="0.25">
      <c r="A5" s="209"/>
      <c r="B5" s="576" t="s">
        <v>13</v>
      </c>
      <c r="C5" s="614"/>
      <c r="D5" s="503" t="str">
        <f>Данные!$A5</f>
        <v>PCI</v>
      </c>
      <c r="E5" s="504"/>
      <c r="F5" s="504"/>
      <c r="G5" s="504"/>
      <c r="H5" s="505"/>
      <c r="I5" s="615"/>
      <c r="J5" s="616"/>
      <c r="K5" s="617"/>
      <c r="L5" s="505"/>
      <c r="M5" s="218"/>
      <c r="N5" s="216"/>
      <c r="O5" s="216"/>
      <c r="P5" s="216"/>
      <c r="Q5" s="216"/>
      <c r="R5" s="217"/>
      <c r="S5" s="214"/>
    </row>
    <row r="6" spans="1:19" ht="17.100000000000001" customHeight="1" thickTop="1" thickBot="1" x14ac:dyDescent="0.25">
      <c r="A6" s="209"/>
      <c r="B6" s="576" t="s">
        <v>12</v>
      </c>
      <c r="C6" s="614"/>
      <c r="D6" s="497" t="str">
        <f>Данные!$A2</f>
        <v>ХXI-В-28-2.1-500-14 (Брест колоски 0.5 л.)</v>
      </c>
      <c r="E6" s="581"/>
      <c r="F6" s="581"/>
      <c r="G6" s="581"/>
      <c r="H6" s="582"/>
      <c r="I6" s="615"/>
      <c r="J6" s="616"/>
      <c r="K6" s="617"/>
      <c r="L6" s="505"/>
      <c r="M6" s="215"/>
      <c r="N6" s="216"/>
      <c r="O6" s="216"/>
      <c r="P6" s="216"/>
      <c r="Q6" s="216"/>
      <c r="R6" s="217"/>
      <c r="S6" s="214"/>
    </row>
    <row r="7" spans="1:19" ht="69.75" customHeight="1" thickTop="1" thickBot="1" x14ac:dyDescent="0.25">
      <c r="A7" s="209"/>
      <c r="B7" s="583" t="s">
        <v>14</v>
      </c>
      <c r="C7" s="618"/>
      <c r="D7" s="506">
        <f>Данные!$A8</f>
        <v>0</v>
      </c>
      <c r="E7" s="585"/>
      <c r="F7" s="585"/>
      <c r="G7" s="585"/>
      <c r="H7" s="586"/>
      <c r="I7" s="619" t="s">
        <v>15</v>
      </c>
      <c r="J7" s="618"/>
      <c r="K7" s="494">
        <f>Данные!$A11</f>
        <v>0</v>
      </c>
      <c r="L7" s="495"/>
      <c r="M7" s="218"/>
      <c r="N7" s="216"/>
      <c r="O7" s="216"/>
      <c r="P7" s="216"/>
      <c r="Q7" s="216"/>
      <c r="R7" s="217"/>
      <c r="S7" s="214"/>
    </row>
    <row r="8" spans="1:19" ht="5.25" customHeight="1" thickBot="1" x14ac:dyDescent="0.25">
      <c r="A8" s="219"/>
      <c r="B8" s="220"/>
      <c r="C8" s="221"/>
      <c r="D8" s="221"/>
      <c r="E8" s="222"/>
      <c r="F8" s="223"/>
      <c r="G8" s="222"/>
      <c r="H8" s="222"/>
      <c r="I8" s="222"/>
      <c r="J8" s="222"/>
      <c r="K8" s="222"/>
      <c r="L8" s="222"/>
      <c r="M8" s="223"/>
      <c r="N8" s="223"/>
      <c r="O8" s="222"/>
      <c r="P8" s="222"/>
      <c r="Q8" s="222"/>
      <c r="R8" s="224"/>
      <c r="S8" s="225"/>
    </row>
    <row r="9" spans="1:19" ht="34.5" thickBot="1" x14ac:dyDescent="0.25">
      <c r="A9" s="226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27"/>
      <c r="N9" s="227"/>
      <c r="O9" s="227"/>
      <c r="P9" s="227"/>
      <c r="Q9" s="227"/>
      <c r="R9" s="228"/>
      <c r="S9" s="229"/>
    </row>
    <row r="10" spans="1:19" ht="24.75" customHeight="1" x14ac:dyDescent="0.2">
      <c r="A10" s="219"/>
      <c r="B10" s="230" t="s">
        <v>25</v>
      </c>
      <c r="C10" s="362">
        <v>58.6</v>
      </c>
      <c r="D10" s="231">
        <v>0</v>
      </c>
      <c r="E10" s="231">
        <v>-0.2</v>
      </c>
      <c r="F10" s="51" t="s">
        <v>19</v>
      </c>
      <c r="G10" s="55" t="s">
        <v>22</v>
      </c>
      <c r="H10" s="232"/>
      <c r="I10" s="231"/>
      <c r="J10" s="233"/>
      <c r="K10" s="233"/>
      <c r="L10" s="233"/>
      <c r="M10" s="233"/>
      <c r="N10" s="233"/>
      <c r="O10" s="233"/>
      <c r="P10" s="233"/>
      <c r="Q10" s="233"/>
      <c r="R10" s="234"/>
      <c r="S10" s="225"/>
    </row>
    <row r="11" spans="1:19" ht="24.75" customHeight="1" x14ac:dyDescent="0.2">
      <c r="A11" s="219"/>
      <c r="B11" s="235" t="s">
        <v>26</v>
      </c>
      <c r="C11" s="363">
        <v>45.2</v>
      </c>
      <c r="D11" s="236">
        <v>0.03</v>
      </c>
      <c r="E11" s="236">
        <v>-0.03</v>
      </c>
      <c r="F11" s="51" t="s">
        <v>19</v>
      </c>
      <c r="G11" s="55" t="s">
        <v>22</v>
      </c>
      <c r="H11" s="237"/>
      <c r="I11" s="238"/>
      <c r="J11" s="238"/>
      <c r="K11" s="238"/>
      <c r="L11" s="238"/>
      <c r="M11" s="238"/>
      <c r="N11" s="238"/>
      <c r="O11" s="238"/>
      <c r="P11" s="238"/>
      <c r="Q11" s="238"/>
      <c r="R11" s="239"/>
      <c r="S11" s="225"/>
    </row>
    <row r="12" spans="1:19" ht="24.75" customHeight="1" x14ac:dyDescent="0.2">
      <c r="A12" s="219"/>
      <c r="B12" s="235" t="s">
        <v>2</v>
      </c>
      <c r="C12" s="363">
        <v>28.6</v>
      </c>
      <c r="D12" s="236">
        <v>0</v>
      </c>
      <c r="E12" s="236">
        <v>-0.03</v>
      </c>
      <c r="F12" s="116" t="s">
        <v>16</v>
      </c>
      <c r="G12" s="55" t="s">
        <v>22</v>
      </c>
      <c r="H12" s="237"/>
      <c r="I12" s="238"/>
      <c r="J12" s="238"/>
      <c r="K12" s="238"/>
      <c r="L12" s="238"/>
      <c r="M12" s="238"/>
      <c r="N12" s="238"/>
      <c r="O12" s="238"/>
      <c r="P12" s="238"/>
      <c r="Q12" s="238"/>
      <c r="R12" s="239"/>
      <c r="S12" s="225"/>
    </row>
    <row r="13" spans="1:19" ht="24.75" customHeight="1" x14ac:dyDescent="0.2">
      <c r="A13" s="219"/>
      <c r="B13" s="235" t="s">
        <v>3</v>
      </c>
      <c r="C13" s="363">
        <v>45.3</v>
      </c>
      <c r="D13" s="236">
        <v>0.05</v>
      </c>
      <c r="E13" s="236">
        <v>-0.05</v>
      </c>
      <c r="F13" s="116" t="s">
        <v>16</v>
      </c>
      <c r="G13" s="55" t="s">
        <v>22</v>
      </c>
      <c r="H13" s="237"/>
      <c r="I13" s="238"/>
      <c r="J13" s="238"/>
      <c r="K13" s="238"/>
      <c r="L13" s="238"/>
      <c r="M13" s="238"/>
      <c r="N13" s="238"/>
      <c r="O13" s="238"/>
      <c r="P13" s="238"/>
      <c r="Q13" s="238"/>
      <c r="R13" s="239"/>
      <c r="S13" s="225"/>
    </row>
    <row r="14" spans="1:19" ht="24.75" customHeight="1" x14ac:dyDescent="0.2">
      <c r="A14" s="219"/>
      <c r="B14" s="235" t="s">
        <v>27</v>
      </c>
      <c r="C14" s="363">
        <v>70</v>
      </c>
      <c r="D14" s="236">
        <v>0.1</v>
      </c>
      <c r="E14" s="236">
        <v>-0.1</v>
      </c>
      <c r="F14" s="51" t="s">
        <v>19</v>
      </c>
      <c r="G14" s="55" t="s">
        <v>22</v>
      </c>
      <c r="H14" s="237"/>
      <c r="I14" s="238"/>
      <c r="J14" s="236"/>
      <c r="K14" s="236"/>
      <c r="L14" s="236"/>
      <c r="M14" s="236"/>
      <c r="N14" s="238"/>
      <c r="O14" s="238"/>
      <c r="P14" s="238"/>
      <c r="Q14" s="238"/>
      <c r="R14" s="239"/>
      <c r="S14" s="225"/>
    </row>
    <row r="15" spans="1:19" ht="24.75" customHeight="1" x14ac:dyDescent="0.2">
      <c r="A15" s="219"/>
      <c r="B15" s="235" t="s">
        <v>28</v>
      </c>
      <c r="C15" s="363">
        <v>9.1</v>
      </c>
      <c r="D15" s="236">
        <v>0.05</v>
      </c>
      <c r="E15" s="236">
        <v>-0.05</v>
      </c>
      <c r="F15" s="51" t="s">
        <v>19</v>
      </c>
      <c r="G15" s="55" t="s">
        <v>22</v>
      </c>
      <c r="H15" s="240"/>
      <c r="I15" s="238"/>
      <c r="J15" s="238"/>
      <c r="K15" s="238"/>
      <c r="L15" s="238"/>
      <c r="M15" s="238"/>
      <c r="N15" s="238"/>
      <c r="O15" s="238"/>
      <c r="P15" s="238"/>
      <c r="Q15" s="238"/>
      <c r="R15" s="239"/>
      <c r="S15" s="225"/>
    </row>
    <row r="16" spans="1:19" ht="24.75" customHeight="1" x14ac:dyDescent="0.2">
      <c r="A16" s="219"/>
      <c r="B16" s="235" t="s">
        <v>9</v>
      </c>
      <c r="C16" s="363">
        <v>46</v>
      </c>
      <c r="D16" s="236">
        <v>0.05</v>
      </c>
      <c r="E16" s="236">
        <v>-0.05</v>
      </c>
      <c r="F16" s="51" t="s">
        <v>19</v>
      </c>
      <c r="G16" s="55" t="s">
        <v>22</v>
      </c>
      <c r="H16" s="237"/>
      <c r="I16" s="236"/>
      <c r="J16" s="236"/>
      <c r="K16" s="236"/>
      <c r="L16" s="236"/>
      <c r="M16" s="236"/>
      <c r="N16" s="238"/>
      <c r="O16" s="238"/>
      <c r="P16" s="238"/>
      <c r="Q16" s="238"/>
      <c r="R16" s="239"/>
      <c r="S16" s="225"/>
    </row>
    <row r="17" spans="1:19" ht="24.75" customHeight="1" x14ac:dyDescent="0.2">
      <c r="A17" s="219"/>
      <c r="B17" s="235" t="s">
        <v>5</v>
      </c>
      <c r="C17" s="363">
        <v>57.9</v>
      </c>
      <c r="D17" s="236">
        <v>0.05</v>
      </c>
      <c r="E17" s="236">
        <v>-0.05</v>
      </c>
      <c r="F17" s="51" t="s">
        <v>19</v>
      </c>
      <c r="G17" s="55" t="s">
        <v>22</v>
      </c>
      <c r="H17" s="237"/>
      <c r="I17" s="238"/>
      <c r="J17" s="238"/>
      <c r="K17" s="238"/>
      <c r="L17" s="238"/>
      <c r="M17" s="238"/>
      <c r="N17" s="238"/>
      <c r="O17" s="238"/>
      <c r="P17" s="238"/>
      <c r="Q17" s="238"/>
      <c r="R17" s="239"/>
      <c r="S17" s="225"/>
    </row>
    <row r="18" spans="1:19" ht="24.75" customHeight="1" thickBot="1" x14ac:dyDescent="0.25">
      <c r="A18" s="219"/>
      <c r="B18" s="632" t="s">
        <v>54</v>
      </c>
      <c r="C18" s="633"/>
      <c r="D18" s="633"/>
      <c r="E18" s="634"/>
      <c r="F18" s="116" t="s">
        <v>16</v>
      </c>
      <c r="G18" s="260" t="s">
        <v>46</v>
      </c>
      <c r="H18" s="241"/>
      <c r="I18" s="242"/>
      <c r="J18" s="242"/>
      <c r="K18" s="242"/>
      <c r="L18" s="242"/>
      <c r="M18" s="242"/>
      <c r="N18" s="242"/>
      <c r="O18" s="242"/>
      <c r="P18" s="242"/>
      <c r="Q18" s="242"/>
      <c r="R18" s="243"/>
      <c r="S18" s="225"/>
    </row>
    <row r="19" spans="1:19" ht="6" customHeight="1" thickBot="1" x14ac:dyDescent="0.25">
      <c r="A19" s="244"/>
      <c r="B19" s="245"/>
      <c r="C19" s="245"/>
      <c r="D19" s="245"/>
      <c r="E19" s="246"/>
      <c r="F19" s="246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7"/>
    </row>
    <row r="20" spans="1:19" ht="13.5" thickTop="1" x14ac:dyDescent="0.2"/>
  </sheetData>
  <mergeCells count="19"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  <mergeCell ref="P2:Q2"/>
    <mergeCell ref="E3:H3"/>
    <mergeCell ref="I2:J3"/>
    <mergeCell ref="K2:L3"/>
    <mergeCell ref="B5:C5"/>
    <mergeCell ref="D5:H5"/>
    <mergeCell ref="I5:J5"/>
    <mergeCell ref="K5:L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3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Данные!B26</f>
        <v>22</v>
      </c>
      <c r="L2" s="611"/>
      <c r="M2" s="134"/>
      <c r="N2" s="135"/>
      <c r="O2" s="136"/>
      <c r="P2" s="635"/>
      <c r="Q2" s="635"/>
      <c r="R2" s="137"/>
      <c r="S2" s="138"/>
    </row>
    <row r="3" spans="1:19" ht="17.25" customHeight="1" thickBot="1" x14ac:dyDescent="0.25">
      <c r="A3" s="133"/>
      <c r="B3" s="594"/>
      <c r="C3" s="595"/>
      <c r="D3" s="596"/>
      <c r="E3" s="603" t="s">
        <v>55</v>
      </c>
      <c r="F3" s="604"/>
      <c r="G3" s="604"/>
      <c r="H3" s="605"/>
      <c r="I3" s="608"/>
      <c r="J3" s="609"/>
      <c r="K3" s="612"/>
      <c r="L3" s="613"/>
      <c r="M3" s="139"/>
      <c r="N3" s="140"/>
      <c r="O3" s="140"/>
      <c r="P3" s="140"/>
      <c r="Q3" s="140"/>
      <c r="R3" s="141"/>
      <c r="S3" s="138"/>
    </row>
    <row r="4" spans="1:19" ht="17.100000000000001" customHeight="1" thickBot="1" x14ac:dyDescent="0.25">
      <c r="A4" s="133"/>
      <c r="B4" s="597"/>
      <c r="C4" s="598"/>
      <c r="D4" s="599"/>
      <c r="E4" s="250"/>
      <c r="F4" s="250"/>
      <c r="G4" s="250"/>
      <c r="H4" s="250"/>
      <c r="I4" s="251"/>
      <c r="J4" s="249"/>
      <c r="K4" s="252"/>
      <c r="L4" s="253"/>
      <c r="M4" s="139"/>
      <c r="N4" s="140"/>
      <c r="O4" s="140"/>
      <c r="P4" s="140"/>
      <c r="Q4" s="140"/>
      <c r="R4" s="141"/>
      <c r="S4" s="138"/>
    </row>
    <row r="5" spans="1:19" ht="24.75" thickTop="1" thickBot="1" x14ac:dyDescent="0.25">
      <c r="A5" s="133"/>
      <c r="B5" s="576" t="s">
        <v>13</v>
      </c>
      <c r="C5" s="614"/>
      <c r="D5" s="503" t="str">
        <f>Данные!$A5</f>
        <v>PCI</v>
      </c>
      <c r="E5" s="504"/>
      <c r="F5" s="504"/>
      <c r="G5" s="504"/>
      <c r="H5" s="505"/>
      <c r="I5" s="615"/>
      <c r="J5" s="616"/>
      <c r="K5" s="617"/>
      <c r="L5" s="505"/>
      <c r="M5" s="142"/>
      <c r="N5" s="140"/>
      <c r="O5" s="140"/>
      <c r="P5" s="140"/>
      <c r="Q5" s="140"/>
      <c r="R5" s="141"/>
      <c r="S5" s="138"/>
    </row>
    <row r="6" spans="1:19" ht="17.100000000000001" customHeight="1" thickTop="1" thickBot="1" x14ac:dyDescent="0.25">
      <c r="A6" s="133"/>
      <c r="B6" s="576" t="s">
        <v>12</v>
      </c>
      <c r="C6" s="614"/>
      <c r="D6" s="497" t="str">
        <f>Данные!$A2</f>
        <v>ХXI-В-28-2.1-500-14 (Брест колоски 0.5 л.)</v>
      </c>
      <c r="E6" s="581"/>
      <c r="F6" s="581"/>
      <c r="G6" s="581"/>
      <c r="H6" s="582"/>
      <c r="I6" s="615"/>
      <c r="J6" s="616"/>
      <c r="K6" s="617"/>
      <c r="L6" s="505"/>
      <c r="M6" s="139"/>
      <c r="N6" s="140"/>
      <c r="O6" s="140"/>
      <c r="P6" s="140"/>
      <c r="Q6" s="140"/>
      <c r="R6" s="141"/>
      <c r="S6" s="138"/>
    </row>
    <row r="7" spans="1:19" ht="65.25" customHeight="1" thickTop="1" thickBot="1" x14ac:dyDescent="0.25">
      <c r="A7" s="133"/>
      <c r="B7" s="583" t="s">
        <v>14</v>
      </c>
      <c r="C7" s="618"/>
      <c r="D7" s="506">
        <f>Данные!$A8</f>
        <v>0</v>
      </c>
      <c r="E7" s="585"/>
      <c r="F7" s="585"/>
      <c r="G7" s="585"/>
      <c r="H7" s="586"/>
      <c r="I7" s="619" t="s">
        <v>15</v>
      </c>
      <c r="J7" s="618"/>
      <c r="K7" s="494">
        <f>Данные!$A11</f>
        <v>0</v>
      </c>
      <c r="L7" s="495"/>
      <c r="M7" s="142"/>
      <c r="N7" s="140"/>
      <c r="O7" s="140"/>
      <c r="P7" s="140"/>
      <c r="Q7" s="140"/>
      <c r="R7" s="141"/>
      <c r="S7" s="138"/>
    </row>
    <row r="8" spans="1:19" ht="3.75" customHeight="1" thickBot="1" x14ac:dyDescent="0.25">
      <c r="A8" s="78"/>
      <c r="B8" s="143"/>
      <c r="C8" s="144"/>
      <c r="D8" s="144"/>
      <c r="E8" s="145"/>
      <c r="F8" s="82"/>
      <c r="G8" s="145"/>
      <c r="H8" s="145"/>
      <c r="I8" s="145"/>
      <c r="J8" s="145"/>
      <c r="K8" s="145"/>
      <c r="L8" s="145"/>
      <c r="M8" s="82"/>
      <c r="N8" s="83"/>
      <c r="O8" s="146"/>
      <c r="P8" s="146"/>
      <c r="Q8" s="146"/>
      <c r="R8" s="147"/>
      <c r="S8" s="86"/>
    </row>
    <row r="9" spans="1:19" ht="34.5" thickBot="1" x14ac:dyDescent="0.25">
      <c r="A9" s="148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49"/>
      <c r="I9" s="149"/>
      <c r="J9" s="149"/>
      <c r="K9" s="149"/>
      <c r="L9" s="149"/>
      <c r="M9" s="150"/>
      <c r="N9" s="150"/>
      <c r="O9" s="150"/>
      <c r="P9" s="150"/>
      <c r="Q9" s="150"/>
      <c r="R9" s="151"/>
      <c r="S9" s="152"/>
    </row>
    <row r="10" spans="1:19" ht="24.75" customHeight="1" x14ac:dyDescent="0.2">
      <c r="A10" s="153"/>
      <c r="B10" s="154" t="s">
        <v>25</v>
      </c>
      <c r="C10" s="365">
        <v>42</v>
      </c>
      <c r="D10" s="155" t="s">
        <v>39</v>
      </c>
      <c r="E10" s="155">
        <v>-0.1</v>
      </c>
      <c r="F10" s="51" t="s">
        <v>19</v>
      </c>
      <c r="G10" s="55" t="s">
        <v>22</v>
      </c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6"/>
      <c r="S10" s="157"/>
    </row>
    <row r="11" spans="1:19" ht="24.75" customHeight="1" x14ac:dyDescent="0.2">
      <c r="A11" s="153"/>
      <c r="B11" s="154" t="s">
        <v>26</v>
      </c>
      <c r="C11" s="365">
        <v>17.149999999999999</v>
      </c>
      <c r="D11" s="155" t="s">
        <v>39</v>
      </c>
      <c r="E11" s="155">
        <v>0</v>
      </c>
      <c r="F11" s="51" t="s">
        <v>19</v>
      </c>
      <c r="G11" s="55" t="s">
        <v>22</v>
      </c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6"/>
      <c r="S11" s="157"/>
    </row>
    <row r="12" spans="1:19" ht="24.75" customHeight="1" x14ac:dyDescent="0.2">
      <c r="A12" s="153"/>
      <c r="B12" s="154" t="s">
        <v>2</v>
      </c>
      <c r="C12" s="364">
        <v>60</v>
      </c>
      <c r="D12" s="155" t="s">
        <v>39</v>
      </c>
      <c r="E12" s="155">
        <v>-0.1</v>
      </c>
      <c r="F12" s="51" t="s">
        <v>19</v>
      </c>
      <c r="G12" s="55" t="s">
        <v>22</v>
      </c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6"/>
      <c r="S12" s="157"/>
    </row>
    <row r="13" spans="1:19" ht="24.75" customHeight="1" x14ac:dyDescent="0.2">
      <c r="A13" s="153"/>
      <c r="B13" s="154" t="s">
        <v>3</v>
      </c>
      <c r="C13" s="365">
        <v>65</v>
      </c>
      <c r="D13" s="155">
        <v>0.1</v>
      </c>
      <c r="E13" s="155">
        <v>-0.1</v>
      </c>
      <c r="F13" s="51" t="s">
        <v>19</v>
      </c>
      <c r="G13" s="55" t="s">
        <v>22</v>
      </c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6"/>
      <c r="S13" s="157"/>
    </row>
    <row r="14" spans="1:19" ht="24.75" customHeight="1" x14ac:dyDescent="0.2">
      <c r="A14" s="153"/>
      <c r="B14" s="154" t="s">
        <v>27</v>
      </c>
      <c r="C14" s="364">
        <v>12.7</v>
      </c>
      <c r="D14" s="155">
        <v>0</v>
      </c>
      <c r="E14" s="155">
        <v>-7.0000000000000007E-2</v>
      </c>
      <c r="F14" s="116" t="s">
        <v>16</v>
      </c>
      <c r="G14" s="55" t="s">
        <v>22</v>
      </c>
      <c r="H14" s="158"/>
      <c r="I14" s="158"/>
      <c r="J14" s="158"/>
      <c r="K14" s="155"/>
      <c r="L14" s="155"/>
      <c r="M14" s="155"/>
      <c r="N14" s="155"/>
      <c r="O14" s="155"/>
      <c r="P14" s="155"/>
      <c r="Q14" s="155"/>
      <c r="R14" s="156"/>
      <c r="S14" s="157"/>
    </row>
    <row r="15" spans="1:19" ht="24.75" customHeight="1" x14ac:dyDescent="0.2">
      <c r="A15" s="153"/>
      <c r="B15" s="154" t="s">
        <v>28</v>
      </c>
      <c r="C15" s="364">
        <v>50.6</v>
      </c>
      <c r="D15" s="155">
        <v>0.05</v>
      </c>
      <c r="E15" s="159">
        <v>-0.05</v>
      </c>
      <c r="F15" s="116" t="s">
        <v>16</v>
      </c>
      <c r="G15" s="55" t="s">
        <v>22</v>
      </c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6"/>
      <c r="S15" s="157"/>
    </row>
    <row r="16" spans="1:19" ht="24.75" customHeight="1" x14ac:dyDescent="0.2">
      <c r="A16" s="153"/>
      <c r="B16" s="154" t="s">
        <v>4</v>
      </c>
      <c r="C16" s="364">
        <v>62</v>
      </c>
      <c r="D16" s="155">
        <v>0.1</v>
      </c>
      <c r="E16" s="155">
        <v>-0.1</v>
      </c>
      <c r="F16" s="51" t="s">
        <v>19</v>
      </c>
      <c r="G16" s="55" t="s">
        <v>22</v>
      </c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6"/>
      <c r="S16" s="157"/>
    </row>
    <row r="17" spans="1:19" ht="24.75" customHeight="1" x14ac:dyDescent="0.2">
      <c r="A17" s="78"/>
      <c r="B17" s="97"/>
      <c r="C17" s="98"/>
      <c r="D17" s="98"/>
      <c r="E17" s="98"/>
      <c r="F17" s="160"/>
      <c r="G17" s="161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">
      <c r="A18" s="78"/>
      <c r="B18" s="97"/>
      <c r="C18" s="98"/>
      <c r="D18" s="98"/>
      <c r="E18" s="98"/>
      <c r="F18" s="160"/>
      <c r="G18" s="161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25">
      <c r="A19" s="78"/>
      <c r="B19" s="104"/>
      <c r="C19" s="105"/>
      <c r="D19" s="105"/>
      <c r="E19" s="98"/>
      <c r="F19" s="162"/>
      <c r="G19" s="163"/>
      <c r="H19" s="107"/>
      <c r="I19" s="108"/>
      <c r="J19" s="108"/>
      <c r="K19" s="108"/>
      <c r="L19" s="108"/>
      <c r="M19" s="108"/>
      <c r="N19" s="108"/>
      <c r="O19" s="108"/>
      <c r="P19" s="108"/>
      <c r="Q19" s="108"/>
      <c r="R19" s="109"/>
      <c r="S19" s="86"/>
    </row>
    <row r="20" spans="1:19" ht="6" customHeight="1" thickBot="1" x14ac:dyDescent="0.25">
      <c r="A20" s="110"/>
      <c r="B20" s="111"/>
      <c r="C20" s="111"/>
      <c r="D20" s="111"/>
      <c r="E20" s="164"/>
      <c r="F20" s="164"/>
      <c r="G20" s="111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4"/>
    </row>
    <row r="21" spans="1:19" ht="13.5" thickTop="1" x14ac:dyDescent="0.2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265" customWidth="1"/>
    <col min="2" max="2" width="5" style="265" customWidth="1"/>
    <col min="3" max="3" width="11" style="265" customWidth="1"/>
    <col min="4" max="5" width="6.28515625" style="265" customWidth="1"/>
    <col min="6" max="6" width="5.7109375" style="265" customWidth="1"/>
    <col min="7" max="7" width="11.140625" style="265" customWidth="1"/>
    <col min="8" max="18" width="9" style="265" customWidth="1"/>
    <col min="19" max="19" width="1.42578125" style="265" customWidth="1"/>
    <col min="20" max="16384" width="9.140625" style="265"/>
  </cols>
  <sheetData>
    <row r="1" spans="1:19" ht="8.25" customHeight="1" thickTop="1" thickBot="1" x14ac:dyDescent="0.25">
      <c r="A1" s="261"/>
      <c r="B1" s="262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4"/>
    </row>
    <row r="2" spans="1:19" ht="23.25" x14ac:dyDescent="0.2">
      <c r="A2" s="266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37">
        <f>Данные!B23</f>
        <v>20</v>
      </c>
      <c r="L2" s="638"/>
      <c r="M2" s="267"/>
      <c r="N2" s="268"/>
      <c r="O2" s="269"/>
      <c r="P2" s="636"/>
      <c r="Q2" s="636"/>
      <c r="R2" s="270"/>
      <c r="S2" s="271"/>
    </row>
    <row r="3" spans="1:19" ht="17.25" customHeight="1" thickBot="1" x14ac:dyDescent="0.25">
      <c r="A3" s="266"/>
      <c r="B3" s="594"/>
      <c r="C3" s="595"/>
      <c r="D3" s="596"/>
      <c r="E3" s="603" t="s">
        <v>56</v>
      </c>
      <c r="F3" s="604"/>
      <c r="G3" s="604"/>
      <c r="H3" s="605"/>
      <c r="I3" s="608"/>
      <c r="J3" s="609"/>
      <c r="K3" s="639"/>
      <c r="L3" s="640"/>
      <c r="M3" s="272"/>
      <c r="N3" s="273"/>
      <c r="O3" s="273"/>
      <c r="P3" s="273"/>
      <c r="Q3" s="273"/>
      <c r="R3" s="274"/>
      <c r="S3" s="271"/>
    </row>
    <row r="4" spans="1:19" ht="17.100000000000001" customHeight="1" thickBot="1" x14ac:dyDescent="0.25">
      <c r="A4" s="266"/>
      <c r="B4" s="597"/>
      <c r="C4" s="598"/>
      <c r="D4" s="599"/>
      <c r="E4" s="250"/>
      <c r="F4" s="250"/>
      <c r="G4" s="250"/>
      <c r="H4" s="250"/>
      <c r="I4" s="251"/>
      <c r="J4" s="249"/>
      <c r="K4" s="252"/>
      <c r="L4" s="253"/>
      <c r="M4" s="272"/>
      <c r="N4" s="273"/>
      <c r="O4" s="273"/>
      <c r="P4" s="273"/>
      <c r="Q4" s="273"/>
      <c r="R4" s="274"/>
      <c r="S4" s="271"/>
    </row>
    <row r="5" spans="1:19" ht="24.75" thickTop="1" thickBot="1" x14ac:dyDescent="0.25">
      <c r="A5" s="266"/>
      <c r="B5" s="576" t="s">
        <v>13</v>
      </c>
      <c r="C5" s="614"/>
      <c r="D5" s="503" t="str">
        <f>Данные!$A5</f>
        <v>PCI</v>
      </c>
      <c r="E5" s="504"/>
      <c r="F5" s="504"/>
      <c r="G5" s="504"/>
      <c r="H5" s="505"/>
      <c r="I5" s="615"/>
      <c r="J5" s="616"/>
      <c r="K5" s="617"/>
      <c r="L5" s="505"/>
      <c r="M5" s="275"/>
      <c r="N5" s="273"/>
      <c r="O5" s="273"/>
      <c r="P5" s="273"/>
      <c r="Q5" s="273"/>
      <c r="R5" s="274"/>
      <c r="S5" s="271"/>
    </row>
    <row r="6" spans="1:19" ht="17.100000000000001" customHeight="1" thickTop="1" thickBot="1" x14ac:dyDescent="0.25">
      <c r="A6" s="266"/>
      <c r="B6" s="576" t="s">
        <v>12</v>
      </c>
      <c r="C6" s="614"/>
      <c r="D6" s="497" t="str">
        <f>Данные!$A2</f>
        <v>ХXI-В-28-2.1-500-14 (Брест колоски 0.5 л.)</v>
      </c>
      <c r="E6" s="581"/>
      <c r="F6" s="581"/>
      <c r="G6" s="581"/>
      <c r="H6" s="582"/>
      <c r="I6" s="615"/>
      <c r="J6" s="616"/>
      <c r="K6" s="617"/>
      <c r="L6" s="505"/>
      <c r="M6" s="272"/>
      <c r="N6" s="273"/>
      <c r="O6" s="273"/>
      <c r="P6" s="273"/>
      <c r="Q6" s="273"/>
      <c r="R6" s="274"/>
      <c r="S6" s="271"/>
    </row>
    <row r="7" spans="1:19" ht="78.75" customHeight="1" thickTop="1" thickBot="1" x14ac:dyDescent="0.25">
      <c r="A7" s="266"/>
      <c r="B7" s="583" t="s">
        <v>14</v>
      </c>
      <c r="C7" s="618"/>
      <c r="D7" s="506">
        <f>Данные!$A8</f>
        <v>0</v>
      </c>
      <c r="E7" s="585"/>
      <c r="F7" s="585"/>
      <c r="G7" s="585"/>
      <c r="H7" s="586"/>
      <c r="I7" s="619" t="s">
        <v>15</v>
      </c>
      <c r="J7" s="618"/>
      <c r="K7" s="494">
        <f>Данные!$A11</f>
        <v>0</v>
      </c>
      <c r="L7" s="495"/>
      <c r="M7" s="275"/>
      <c r="N7" s="273"/>
      <c r="O7" s="273"/>
      <c r="P7" s="273"/>
      <c r="Q7" s="273"/>
      <c r="R7" s="274"/>
      <c r="S7" s="271"/>
    </row>
    <row r="8" spans="1:19" ht="3.75" customHeight="1" thickBot="1" x14ac:dyDescent="0.25">
      <c r="A8" s="276"/>
      <c r="B8" s="277"/>
      <c r="C8" s="278"/>
      <c r="D8" s="278"/>
      <c r="E8" s="279"/>
      <c r="F8" s="280"/>
      <c r="G8" s="279"/>
      <c r="H8" s="279"/>
      <c r="I8" s="279"/>
      <c r="J8" s="279"/>
      <c r="K8" s="279"/>
      <c r="L8" s="279"/>
      <c r="M8" s="280"/>
      <c r="N8" s="280"/>
      <c r="O8" s="279"/>
      <c r="P8" s="279"/>
      <c r="Q8" s="279"/>
      <c r="R8" s="281"/>
      <c r="S8" s="282"/>
    </row>
    <row r="9" spans="1:19" ht="34.5" thickBot="1" x14ac:dyDescent="0.25">
      <c r="A9" s="283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284"/>
      <c r="I9" s="284"/>
      <c r="J9" s="284"/>
      <c r="K9" s="351"/>
      <c r="L9" s="351"/>
      <c r="M9" s="351"/>
      <c r="N9" s="351"/>
      <c r="O9" s="351"/>
      <c r="P9" s="351"/>
      <c r="Q9" s="351"/>
      <c r="R9" s="352"/>
      <c r="S9" s="285"/>
    </row>
    <row r="10" spans="1:19" ht="24.75" customHeight="1" x14ac:dyDescent="0.2">
      <c r="A10" s="276"/>
      <c r="B10" s="286" t="s">
        <v>25</v>
      </c>
      <c r="C10" s="388">
        <v>40</v>
      </c>
      <c r="D10" s="287">
        <v>0.1</v>
      </c>
      <c r="E10" s="287">
        <v>-0.1</v>
      </c>
      <c r="F10" s="51" t="s">
        <v>19</v>
      </c>
      <c r="G10" s="303" t="s">
        <v>22</v>
      </c>
      <c r="H10" s="288"/>
      <c r="I10" s="287"/>
      <c r="J10" s="287"/>
      <c r="K10" s="353"/>
      <c r="L10" s="353"/>
      <c r="M10" s="353"/>
      <c r="N10" s="353"/>
      <c r="O10" s="353"/>
      <c r="P10" s="353"/>
      <c r="Q10" s="353"/>
      <c r="R10" s="354"/>
      <c r="S10" s="282"/>
    </row>
    <row r="11" spans="1:19" ht="33.75" x14ac:dyDescent="0.2">
      <c r="A11" s="276"/>
      <c r="B11" s="290" t="s">
        <v>26</v>
      </c>
      <c r="C11" s="366">
        <v>77.8</v>
      </c>
      <c r="D11" s="291">
        <v>0</v>
      </c>
      <c r="E11" s="291">
        <v>-0.05</v>
      </c>
      <c r="F11" s="116" t="s">
        <v>16</v>
      </c>
      <c r="G11" s="304" t="s">
        <v>48</v>
      </c>
      <c r="H11" s="292"/>
      <c r="I11" s="289"/>
      <c r="J11" s="289"/>
      <c r="K11" s="353"/>
      <c r="L11" s="353"/>
      <c r="M11" s="353"/>
      <c r="N11" s="353"/>
      <c r="O11" s="353"/>
      <c r="P11" s="353"/>
      <c r="Q11" s="353"/>
      <c r="R11" s="355"/>
      <c r="S11" s="282"/>
    </row>
    <row r="12" spans="1:19" ht="24.75" customHeight="1" x14ac:dyDescent="0.2">
      <c r="A12" s="276"/>
      <c r="B12" s="290" t="s">
        <v>2</v>
      </c>
      <c r="C12" s="360">
        <v>89</v>
      </c>
      <c r="D12" s="291">
        <v>0.1</v>
      </c>
      <c r="E12" s="291">
        <v>-0.1</v>
      </c>
      <c r="F12" s="51" t="s">
        <v>19</v>
      </c>
      <c r="G12" s="55" t="s">
        <v>22</v>
      </c>
      <c r="H12" s="293"/>
      <c r="I12" s="291"/>
      <c r="J12" s="291"/>
      <c r="K12" s="356"/>
      <c r="L12" s="356"/>
      <c r="M12" s="356"/>
      <c r="N12" s="356"/>
      <c r="O12" s="356"/>
      <c r="P12" s="356"/>
      <c r="Q12" s="356"/>
      <c r="R12" s="357"/>
      <c r="S12" s="282"/>
    </row>
    <row r="13" spans="1:19" ht="24.75" customHeight="1" x14ac:dyDescent="0.2">
      <c r="A13" s="276"/>
      <c r="B13" s="290" t="s">
        <v>28</v>
      </c>
      <c r="C13" s="360">
        <v>12</v>
      </c>
      <c r="D13" s="291">
        <v>0.1</v>
      </c>
      <c r="E13" s="294">
        <v>-0.1</v>
      </c>
      <c r="F13" s="51" t="s">
        <v>19</v>
      </c>
      <c r="G13" s="55" t="s">
        <v>22</v>
      </c>
      <c r="H13" s="293"/>
      <c r="I13" s="291"/>
      <c r="J13" s="291"/>
      <c r="K13" s="356"/>
      <c r="L13" s="356"/>
      <c r="M13" s="356"/>
      <c r="N13" s="356"/>
      <c r="O13" s="356"/>
      <c r="P13" s="356"/>
      <c r="Q13" s="356"/>
      <c r="R13" s="357"/>
      <c r="S13" s="282"/>
    </row>
    <row r="14" spans="1:19" ht="24.75" customHeight="1" x14ac:dyDescent="0.2">
      <c r="A14" s="276"/>
      <c r="B14" s="290" t="s">
        <v>4</v>
      </c>
      <c r="C14" s="366">
        <v>52</v>
      </c>
      <c r="D14" s="291">
        <v>0.1</v>
      </c>
      <c r="E14" s="291">
        <v>-0.1</v>
      </c>
      <c r="F14" s="51" t="s">
        <v>19</v>
      </c>
      <c r="G14" s="55" t="s">
        <v>22</v>
      </c>
      <c r="H14" s="293"/>
      <c r="I14" s="291"/>
      <c r="J14" s="291"/>
      <c r="K14" s="356"/>
      <c r="L14" s="356"/>
      <c r="M14" s="356"/>
      <c r="N14" s="356"/>
      <c r="O14" s="356"/>
      <c r="P14" s="356"/>
      <c r="Q14" s="356"/>
      <c r="R14" s="357"/>
      <c r="S14" s="282"/>
    </row>
    <row r="15" spans="1:19" ht="24.75" customHeight="1" thickBot="1" x14ac:dyDescent="0.25">
      <c r="A15" s="276"/>
      <c r="B15" s="296"/>
      <c r="C15" s="297"/>
      <c r="D15" s="297"/>
      <c r="E15" s="295"/>
      <c r="F15" s="298"/>
      <c r="G15" s="305"/>
      <c r="H15" s="297"/>
      <c r="I15" s="297"/>
      <c r="J15" s="297"/>
      <c r="K15" s="358"/>
      <c r="L15" s="358"/>
      <c r="M15" s="358"/>
      <c r="N15" s="358"/>
      <c r="O15" s="358"/>
      <c r="P15" s="358"/>
      <c r="Q15" s="358"/>
      <c r="R15" s="339"/>
      <c r="S15" s="282"/>
    </row>
    <row r="16" spans="1:19" ht="6" customHeight="1" thickBot="1" x14ac:dyDescent="0.25">
      <c r="A16" s="299"/>
      <c r="B16" s="300"/>
      <c r="C16" s="300"/>
      <c r="D16" s="300"/>
      <c r="E16" s="301"/>
      <c r="F16" s="301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300"/>
      <c r="S16" s="302"/>
    </row>
    <row r="17" ht="13.5" thickTop="1" x14ac:dyDescent="0.2"/>
  </sheetData>
  <mergeCells count="18">
    <mergeCell ref="K2:L3"/>
    <mergeCell ref="D5:H5"/>
    <mergeCell ref="I5:J5"/>
    <mergeCell ref="K5:L5"/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tabSelected="1" view="pageBreakPreview" topLeftCell="A10" zoomScale="120" zoomScaleNormal="100" zoomScaleSheetLayoutView="120" workbookViewId="0">
      <selection activeCell="K25" sqref="K25"/>
    </sheetView>
  </sheetViews>
  <sheetFormatPr defaultRowHeight="12.75" x14ac:dyDescent="0.2"/>
  <cols>
    <col min="1" max="1" width="12.140625" customWidth="1"/>
    <col min="2" max="2" width="17.28515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90"/>
      <c r="B1" s="468" t="s">
        <v>111</v>
      </c>
      <c r="C1" s="390"/>
      <c r="D1" s="467" t="str">
        <f>Данные!A2</f>
        <v>ХXI-В-28-2.1-500-14 (Брест колоски 0.5 л.)</v>
      </c>
      <c r="E1" s="390"/>
      <c r="F1" s="390"/>
      <c r="G1" s="390"/>
      <c r="H1" s="390"/>
      <c r="I1" s="390"/>
      <c r="J1" s="390"/>
      <c r="K1" s="390"/>
      <c r="L1" s="390"/>
    </row>
    <row r="2" spans="1:13" ht="15.75" x14ac:dyDescent="0.25">
      <c r="A2" s="390"/>
      <c r="B2" s="390" t="s">
        <v>112</v>
      </c>
      <c r="C2" s="390"/>
      <c r="D2" s="390"/>
      <c r="E2" s="390"/>
      <c r="F2" s="390"/>
      <c r="G2" s="390"/>
      <c r="H2" s="390"/>
      <c r="I2" s="390"/>
      <c r="J2" s="391"/>
      <c r="K2" s="391"/>
      <c r="L2" s="391"/>
    </row>
    <row r="3" spans="1:13" x14ac:dyDescent="0.2">
      <c r="A3" s="514" t="s">
        <v>113</v>
      </c>
      <c r="B3" s="514"/>
      <c r="C3" s="514"/>
      <c r="D3" s="514"/>
      <c r="E3" s="514"/>
      <c r="F3" s="514"/>
      <c r="G3" s="514"/>
      <c r="H3" s="514"/>
      <c r="I3" s="514"/>
      <c r="K3" s="392"/>
      <c r="L3" s="392"/>
      <c r="M3" s="393"/>
    </row>
    <row r="4" spans="1:13" ht="16.5" thickBot="1" x14ac:dyDescent="0.3">
      <c r="A4" s="393"/>
      <c r="B4" s="394"/>
      <c r="C4" s="394"/>
      <c r="F4" s="395"/>
      <c r="G4" s="396"/>
      <c r="H4" s="395"/>
      <c r="I4" s="395"/>
      <c r="J4" s="392"/>
      <c r="K4" s="392"/>
      <c r="M4" s="372"/>
    </row>
    <row r="5" spans="1:13" ht="64.5" thickBot="1" x14ac:dyDescent="0.25">
      <c r="A5" s="397" t="s">
        <v>114</v>
      </c>
      <c r="B5" s="398" t="s">
        <v>115</v>
      </c>
      <c r="C5" s="398" t="s">
        <v>67</v>
      </c>
      <c r="D5" s="399" t="s">
        <v>116</v>
      </c>
      <c r="E5" s="398" t="s">
        <v>117</v>
      </c>
      <c r="F5" s="398" t="s">
        <v>118</v>
      </c>
      <c r="G5" s="398" t="s">
        <v>119</v>
      </c>
      <c r="H5" s="400" t="s">
        <v>120</v>
      </c>
      <c r="I5" s="401"/>
      <c r="J5" s="401"/>
      <c r="K5" s="401"/>
      <c r="L5" s="401"/>
    </row>
    <row r="6" spans="1:13" x14ac:dyDescent="0.2">
      <c r="A6" s="402">
        <v>1</v>
      </c>
      <c r="B6" s="403" t="str">
        <f>Данные!A14</f>
        <v>Чистовая форма</v>
      </c>
      <c r="C6" s="382" t="str">
        <f>Данные!C14</f>
        <v>ХXI-В-28-2.1-500-14</v>
      </c>
      <c r="D6" s="404">
        <f>Данные!$B14</f>
        <v>24</v>
      </c>
      <c r="E6" s="404">
        <v>26</v>
      </c>
      <c r="F6" s="405"/>
      <c r="G6" s="404">
        <f>E6-F6</f>
        <v>26</v>
      </c>
      <c r="H6" s="406"/>
      <c r="I6" s="407"/>
      <c r="J6" s="393"/>
      <c r="K6" s="393"/>
      <c r="L6" s="407"/>
    </row>
    <row r="7" spans="1:13" x14ac:dyDescent="0.2">
      <c r="A7" s="408">
        <f>A6+1</f>
        <v>2</v>
      </c>
      <c r="B7" s="409" t="str">
        <f>Данные!A15</f>
        <v>Чистовой поддон</v>
      </c>
      <c r="C7" s="382" t="str">
        <f>Данные!C15</f>
        <v>ХXI-В-28-2.1-500-14</v>
      </c>
      <c r="D7" s="410">
        <f>Данные!$B15</f>
        <v>24</v>
      </c>
      <c r="E7" s="410">
        <v>26</v>
      </c>
      <c r="F7" s="389"/>
      <c r="G7" s="410">
        <f t="shared" ref="G7:G17" si="0">E7-F7</f>
        <v>26</v>
      </c>
      <c r="H7" s="411"/>
      <c r="I7" s="407"/>
      <c r="J7" s="393"/>
      <c r="K7" s="393"/>
      <c r="L7" s="407"/>
    </row>
    <row r="8" spans="1:13" x14ac:dyDescent="0.2">
      <c r="A8" s="408">
        <f t="shared" ref="A8:A17" si="1">A7+1</f>
        <v>3</v>
      </c>
      <c r="B8" s="409" t="str">
        <f>Данные!A16</f>
        <v>Черновая форма</v>
      </c>
      <c r="C8" s="382" t="str">
        <f>Данные!C16</f>
        <v>ХXI-В-28-2.1-500-14</v>
      </c>
      <c r="D8" s="410">
        <f>Данные!$B16</f>
        <v>32</v>
      </c>
      <c r="E8" s="410">
        <v>30</v>
      </c>
      <c r="F8" s="389"/>
      <c r="G8" s="410">
        <f t="shared" si="0"/>
        <v>30</v>
      </c>
      <c r="H8" s="412"/>
      <c r="I8" s="407"/>
      <c r="J8" s="393"/>
      <c r="K8" s="393"/>
      <c r="L8" s="407"/>
    </row>
    <row r="9" spans="1:13" x14ac:dyDescent="0.2">
      <c r="A9" s="408">
        <f t="shared" si="1"/>
        <v>4</v>
      </c>
      <c r="B9" s="409" t="str">
        <f>Данные!A17</f>
        <v>Черновой поддон</v>
      </c>
      <c r="C9" s="382" t="str">
        <f>Данные!C17</f>
        <v>ХXI-В-28-2.1-500-14</v>
      </c>
      <c r="D9" s="410">
        <f>Данные!$B17</f>
        <v>32</v>
      </c>
      <c r="E9" s="410">
        <v>30</v>
      </c>
      <c r="F9" s="389"/>
      <c r="G9" s="410">
        <f t="shared" si="0"/>
        <v>30</v>
      </c>
      <c r="H9" s="412"/>
      <c r="I9" s="407"/>
      <c r="J9" s="413"/>
      <c r="K9" s="393"/>
      <c r="L9" s="407"/>
    </row>
    <row r="10" spans="1:13" x14ac:dyDescent="0.2">
      <c r="A10" s="408">
        <f t="shared" si="1"/>
        <v>5</v>
      </c>
      <c r="B10" s="409" t="str">
        <f>Данные!A18</f>
        <v>Горловое кольцо</v>
      </c>
      <c r="C10" s="382" t="str">
        <f>Данные!C18</f>
        <v>ХXI-В-28-2.1-500-14</v>
      </c>
      <c r="D10" s="410">
        <f>Данные!$B18</f>
        <v>60</v>
      </c>
      <c r="E10" s="410">
        <v>70</v>
      </c>
      <c r="F10" s="389"/>
      <c r="G10" s="410">
        <f t="shared" si="0"/>
        <v>70</v>
      </c>
      <c r="H10" s="412"/>
      <c r="I10" s="413"/>
      <c r="J10" s="413"/>
      <c r="K10" s="413"/>
      <c r="L10" s="407"/>
    </row>
    <row r="11" spans="1:13" x14ac:dyDescent="0.2">
      <c r="A11" s="408">
        <f t="shared" si="1"/>
        <v>6</v>
      </c>
      <c r="B11" s="409" t="str">
        <f>Данные!A19</f>
        <v>Направляющее кольцо</v>
      </c>
      <c r="C11" s="382" t="str">
        <f>Данные!C19</f>
        <v>ХXI-В-28-2.1-500-14</v>
      </c>
      <c r="D11" s="410">
        <f>Данные!$B19</f>
        <v>60</v>
      </c>
      <c r="E11" s="410">
        <v>70</v>
      </c>
      <c r="F11" s="389"/>
      <c r="G11" s="410">
        <f t="shared" si="0"/>
        <v>70</v>
      </c>
      <c r="H11" s="412"/>
      <c r="I11" s="407"/>
      <c r="J11" s="413"/>
      <c r="K11" s="393"/>
      <c r="L11" s="407"/>
    </row>
    <row r="12" spans="1:13" x14ac:dyDescent="0.2">
      <c r="A12" s="408">
        <f t="shared" si="1"/>
        <v>7</v>
      </c>
      <c r="B12" s="409" t="str">
        <f>Данные!A20</f>
        <v>Плунжер</v>
      </c>
      <c r="C12" s="382" t="str">
        <f>Данные!C20</f>
        <v>ХXI-В-28-2.1-500-14</v>
      </c>
      <c r="D12" s="410">
        <f>Данные!$B20</f>
        <v>50</v>
      </c>
      <c r="E12" s="410">
        <v>50</v>
      </c>
      <c r="F12" s="414"/>
      <c r="G12" s="410">
        <f t="shared" si="0"/>
        <v>50</v>
      </c>
      <c r="H12" s="412"/>
      <c r="I12" s="413"/>
      <c r="J12" s="413"/>
      <c r="K12" s="413"/>
      <c r="L12" s="407"/>
      <c r="M12" s="415"/>
    </row>
    <row r="13" spans="1:13" ht="14.25" customHeight="1" x14ac:dyDescent="0.2">
      <c r="A13" s="408">
        <f t="shared" si="1"/>
        <v>8</v>
      </c>
      <c r="B13" s="409" t="str">
        <f>Данные!A21</f>
        <v>Втулка плунжера</v>
      </c>
      <c r="C13" s="382" t="str">
        <f>Данные!C21</f>
        <v>ХXI-В-28-2.1-500-14</v>
      </c>
      <c r="D13" s="410">
        <f>Данные!$B21</f>
        <v>24</v>
      </c>
      <c r="E13" s="410">
        <v>24</v>
      </c>
      <c r="F13" s="416"/>
      <c r="G13" s="410">
        <f t="shared" si="0"/>
        <v>24</v>
      </c>
      <c r="H13" s="412"/>
      <c r="I13" s="413"/>
      <c r="J13" s="413"/>
      <c r="K13" s="413"/>
      <c r="L13" s="407"/>
      <c r="M13" s="415"/>
    </row>
    <row r="14" spans="1:13" ht="14.25" customHeight="1" x14ac:dyDescent="0.2">
      <c r="A14" s="408">
        <f t="shared" si="1"/>
        <v>9</v>
      </c>
      <c r="B14" s="409" t="str">
        <f>Данные!A22</f>
        <v>Хватки</v>
      </c>
      <c r="C14" s="382">
        <f>Данные!C22</f>
        <v>0</v>
      </c>
      <c r="D14" s="410" t="str">
        <f>Данные!$B22</f>
        <v>нет</v>
      </c>
      <c r="E14" s="466" t="s">
        <v>93</v>
      </c>
      <c r="F14" s="389"/>
      <c r="G14" s="410" t="e">
        <f t="shared" si="0"/>
        <v>#VALUE!</v>
      </c>
      <c r="H14" s="412" t="s">
        <v>42</v>
      </c>
      <c r="I14" s="413"/>
      <c r="J14" s="413"/>
      <c r="K14" s="413"/>
      <c r="L14" s="407"/>
    </row>
    <row r="15" spans="1:13" ht="14.25" customHeight="1" x14ac:dyDescent="0.2">
      <c r="A15" s="408">
        <f t="shared" si="1"/>
        <v>10</v>
      </c>
      <c r="B15" s="409" t="str">
        <f>Данные!A23</f>
        <v>Воронка</v>
      </c>
      <c r="C15" s="382" t="str">
        <f>Данные!C23</f>
        <v>ХXI-В-28-2.1-500-14</v>
      </c>
      <c r="D15" s="410">
        <f>Данные!$B23</f>
        <v>20</v>
      </c>
      <c r="E15" s="410">
        <v>24</v>
      </c>
      <c r="F15" s="414"/>
      <c r="G15" s="410">
        <f t="shared" si="0"/>
        <v>24</v>
      </c>
      <c r="H15" s="412"/>
      <c r="I15" s="413"/>
      <c r="J15" s="413"/>
      <c r="K15" s="413"/>
      <c r="L15" s="407"/>
    </row>
    <row r="16" spans="1:13" ht="14.25" customHeight="1" x14ac:dyDescent="0.2">
      <c r="A16" s="408">
        <f t="shared" si="1"/>
        <v>11</v>
      </c>
      <c r="B16" s="409" t="str">
        <f>Данные!A24</f>
        <v>Плита охлаждения</v>
      </c>
      <c r="C16" s="382">
        <f>Данные!C24</f>
        <v>0</v>
      </c>
      <c r="D16" s="410" t="str">
        <f>Данные!$B24</f>
        <v>-</v>
      </c>
      <c r="E16" s="410">
        <v>9</v>
      </c>
      <c r="F16" s="389"/>
      <c r="G16" s="410">
        <f t="shared" si="0"/>
        <v>9</v>
      </c>
      <c r="H16" s="412"/>
      <c r="I16" s="413"/>
      <c r="J16" s="413"/>
      <c r="K16" s="413"/>
      <c r="L16" s="407"/>
    </row>
    <row r="17" spans="1:12" ht="14.25" customHeight="1" thickBot="1" x14ac:dyDescent="0.25">
      <c r="A17" s="417">
        <f t="shared" si="1"/>
        <v>12</v>
      </c>
      <c r="B17" s="418" t="str">
        <f>Данные!A25</f>
        <v>Охладитель плунжера</v>
      </c>
      <c r="C17" s="419" t="str">
        <f>Данные!C26</f>
        <v>ХXI-В-28-2.1-500-14</v>
      </c>
      <c r="D17" s="420">
        <f>Данные!$B26</f>
        <v>22</v>
      </c>
      <c r="E17" s="420">
        <v>24</v>
      </c>
      <c r="F17" s="421"/>
      <c r="G17" s="420">
        <f t="shared" si="0"/>
        <v>24</v>
      </c>
      <c r="H17" s="422"/>
      <c r="I17" s="413"/>
      <c r="J17" s="423"/>
      <c r="K17" s="413"/>
      <c r="L17" s="407"/>
    </row>
    <row r="18" spans="1:12" x14ac:dyDescent="0.2">
      <c r="A18" s="424"/>
      <c r="B18" s="425"/>
      <c r="C18" s="393"/>
      <c r="D18" s="426"/>
      <c r="E18" s="393"/>
      <c r="F18" s="393"/>
      <c r="G18" s="393"/>
      <c r="H18" s="393"/>
      <c r="I18" s="393"/>
      <c r="J18" s="393"/>
    </row>
    <row r="19" spans="1:12" ht="16.5" thickBot="1" x14ac:dyDescent="0.3">
      <c r="A19" s="393"/>
      <c r="B19" s="427" t="s">
        <v>121</v>
      </c>
      <c r="C19" s="372"/>
      <c r="D19" s="372"/>
      <c r="E19" s="372"/>
      <c r="F19" s="372"/>
      <c r="G19" s="393"/>
      <c r="H19" s="393"/>
      <c r="I19" s="393"/>
      <c r="J19" s="428"/>
      <c r="K19" s="428"/>
      <c r="L19" s="428"/>
    </row>
    <row r="20" spans="1:12" ht="64.5" thickBot="1" x14ac:dyDescent="0.25">
      <c r="A20" s="397" t="s">
        <v>122</v>
      </c>
      <c r="B20" s="398" t="s">
        <v>123</v>
      </c>
      <c r="C20" s="398" t="s">
        <v>124</v>
      </c>
      <c r="D20" s="398" t="s">
        <v>125</v>
      </c>
      <c r="E20" s="398" t="s">
        <v>126</v>
      </c>
      <c r="F20" s="398" t="s">
        <v>127</v>
      </c>
      <c r="G20" s="429" t="s">
        <v>128</v>
      </c>
      <c r="H20" s="430" t="s">
        <v>129</v>
      </c>
      <c r="I20" s="431" t="s">
        <v>130</v>
      </c>
      <c r="J20" s="431" t="s">
        <v>141</v>
      </c>
      <c r="K20" s="401"/>
      <c r="L20" s="401"/>
    </row>
    <row r="21" spans="1:12" x14ac:dyDescent="0.2">
      <c r="A21" s="432">
        <f>D6*700000</f>
        <v>16800000</v>
      </c>
      <c r="B21" s="438">
        <v>43825</v>
      </c>
      <c r="C21" s="474" t="s">
        <v>142</v>
      </c>
      <c r="D21" s="438">
        <v>43468</v>
      </c>
      <c r="E21" s="490">
        <v>1017372</v>
      </c>
      <c r="F21" s="490">
        <v>1082706</v>
      </c>
      <c r="G21" s="433">
        <f>F21/A$21</f>
        <v>6.444678571428572E-2</v>
      </c>
      <c r="H21" s="434">
        <f>A21-F21</f>
        <v>15717294</v>
      </c>
      <c r="I21" s="435">
        <f>1-G21</f>
        <v>0.93555321428571425</v>
      </c>
      <c r="J21" s="470"/>
      <c r="K21" s="413"/>
      <c r="L21" s="413"/>
    </row>
    <row r="22" spans="1:12" ht="12.75" customHeight="1" x14ac:dyDescent="0.2">
      <c r="A22" s="437"/>
      <c r="B22" s="474" t="s">
        <v>142</v>
      </c>
      <c r="C22" s="438">
        <v>43833</v>
      </c>
      <c r="D22" s="438">
        <v>43857</v>
      </c>
      <c r="E22" s="490">
        <v>532824</v>
      </c>
      <c r="F22" s="490">
        <v>549478</v>
      </c>
      <c r="G22" s="433">
        <f>F22/A$21</f>
        <v>3.2707023809523811E-2</v>
      </c>
      <c r="H22" s="439">
        <f t="shared" ref="H22:I24" si="2">H21-F22</f>
        <v>15167816</v>
      </c>
      <c r="I22" s="440">
        <f t="shared" si="2"/>
        <v>0.90284619047619041</v>
      </c>
      <c r="J22" s="471">
        <v>354</v>
      </c>
      <c r="K22" s="393"/>
      <c r="L22" s="393"/>
    </row>
    <row r="23" spans="1:12" ht="12.75" customHeight="1" x14ac:dyDescent="0.2">
      <c r="A23" s="441"/>
      <c r="B23" s="442">
        <v>43888</v>
      </c>
      <c r="C23" s="476" t="s">
        <v>142</v>
      </c>
      <c r="D23" s="442">
        <v>43892</v>
      </c>
      <c r="E23" s="490">
        <v>532824</v>
      </c>
      <c r="F23" s="490">
        <v>549478</v>
      </c>
      <c r="G23" s="433">
        <f>F23/A$21</f>
        <v>3.2707023809523811E-2</v>
      </c>
      <c r="H23" s="439">
        <f t="shared" si="2"/>
        <v>14618338</v>
      </c>
      <c r="I23" s="440">
        <f t="shared" si="2"/>
        <v>0.87013916666666657</v>
      </c>
      <c r="J23" s="472">
        <v>351</v>
      </c>
      <c r="K23" s="413"/>
      <c r="L23" s="413"/>
    </row>
    <row r="24" spans="1:12" x14ac:dyDescent="0.2">
      <c r="A24" s="441"/>
      <c r="B24" s="479" t="s">
        <v>142</v>
      </c>
      <c r="C24" s="442">
        <v>43895</v>
      </c>
      <c r="D24" s="442">
        <v>43900</v>
      </c>
      <c r="E24" s="486">
        <v>899364</v>
      </c>
      <c r="F24" s="486">
        <v>920724</v>
      </c>
      <c r="G24" s="433">
        <f>F24/A$21</f>
        <v>5.4805E-2</v>
      </c>
      <c r="H24" s="439">
        <f t="shared" si="2"/>
        <v>13697614</v>
      </c>
      <c r="I24" s="440">
        <f t="shared" si="2"/>
        <v>0.81533416666666658</v>
      </c>
      <c r="J24" s="480">
        <v>351</v>
      </c>
      <c r="K24" s="436"/>
      <c r="L24" s="393"/>
    </row>
    <row r="25" spans="1:12" x14ac:dyDescent="0.2">
      <c r="A25" s="441"/>
      <c r="B25" s="442">
        <v>43953</v>
      </c>
      <c r="C25" s="442">
        <v>43961</v>
      </c>
      <c r="D25" s="476">
        <v>43972</v>
      </c>
      <c r="E25" s="487">
        <v>1553772</v>
      </c>
      <c r="F25" s="487">
        <v>1615753</v>
      </c>
      <c r="G25" s="444">
        <f>F25/A$21</f>
        <v>9.6175773809523815E-2</v>
      </c>
      <c r="H25" s="439">
        <f t="shared" ref="H25" si="3">H24-F25</f>
        <v>12081861</v>
      </c>
      <c r="I25" s="440">
        <f t="shared" ref="I25" si="4">I24-G25</f>
        <v>0.71915839285714278</v>
      </c>
      <c r="J25" s="472">
        <v>351</v>
      </c>
      <c r="K25" s="445"/>
      <c r="L25" s="393"/>
    </row>
    <row r="26" spans="1:12" x14ac:dyDescent="0.2">
      <c r="A26" s="441"/>
      <c r="B26" s="442"/>
      <c r="C26" s="442"/>
      <c r="D26" s="442"/>
      <c r="E26" s="487"/>
      <c r="F26" s="487"/>
      <c r="G26" s="444"/>
      <c r="H26" s="439"/>
      <c r="I26" s="443"/>
      <c r="J26" s="472"/>
      <c r="K26" s="436"/>
      <c r="L26" s="393"/>
    </row>
    <row r="27" spans="1:12" x14ac:dyDescent="0.2">
      <c r="A27" s="441"/>
      <c r="B27" s="442"/>
      <c r="C27" s="442"/>
      <c r="D27" s="442"/>
      <c r="E27" s="487"/>
      <c r="F27" s="487"/>
      <c r="G27" s="444"/>
      <c r="H27" s="439"/>
      <c r="I27" s="443"/>
      <c r="J27" s="472"/>
      <c r="K27" s="436"/>
      <c r="L27" s="393"/>
    </row>
    <row r="28" spans="1:12" x14ac:dyDescent="0.2">
      <c r="A28" s="441"/>
      <c r="B28" s="442"/>
      <c r="C28" s="442"/>
      <c r="D28" s="442"/>
      <c r="E28" s="487"/>
      <c r="F28" s="487"/>
      <c r="G28" s="444"/>
      <c r="H28" s="439"/>
      <c r="I28" s="443"/>
      <c r="J28" s="472"/>
      <c r="K28" s="436"/>
      <c r="L28" s="393"/>
    </row>
    <row r="29" spans="1:12" x14ac:dyDescent="0.2">
      <c r="A29" s="441"/>
      <c r="B29" s="442"/>
      <c r="C29" s="442"/>
      <c r="D29" s="475"/>
      <c r="E29" s="486"/>
      <c r="F29" s="487"/>
      <c r="G29" s="446"/>
      <c r="H29" s="439"/>
      <c r="I29" s="481"/>
      <c r="J29" s="482"/>
      <c r="K29" s="436"/>
      <c r="L29" s="393"/>
    </row>
    <row r="30" spans="1:12" x14ac:dyDescent="0.2">
      <c r="A30" s="441"/>
      <c r="B30" s="442"/>
      <c r="C30" s="442"/>
      <c r="D30" s="475"/>
      <c r="E30" s="486"/>
      <c r="F30" s="487"/>
      <c r="G30" s="444"/>
      <c r="H30" s="439"/>
      <c r="I30" s="481"/>
      <c r="J30" s="482"/>
      <c r="K30" s="436"/>
      <c r="L30" s="393"/>
    </row>
    <row r="31" spans="1:12" ht="13.5" thickBot="1" x14ac:dyDescent="0.25">
      <c r="A31" s="447"/>
      <c r="B31" s="448"/>
      <c r="C31" s="448"/>
      <c r="D31" s="483"/>
      <c r="E31" s="488"/>
      <c r="F31" s="489"/>
      <c r="G31" s="449"/>
      <c r="H31" s="439"/>
      <c r="I31" s="484"/>
      <c r="J31" s="485"/>
      <c r="K31" s="393"/>
      <c r="L31" s="393"/>
    </row>
    <row r="32" spans="1:12" ht="13.5" thickBot="1" x14ac:dyDescent="0.25">
      <c r="A32" s="450" t="s">
        <v>131</v>
      </c>
      <c r="B32" s="451"/>
      <c r="C32" s="451"/>
      <c r="D32" s="452"/>
      <c r="E32" s="477">
        <f>SUM(E21:E31)</f>
        <v>4536156</v>
      </c>
      <c r="F32" s="478">
        <f>SUM(F21:F31)</f>
        <v>4718139</v>
      </c>
      <c r="G32" s="453">
        <f>SUM(G21:G31)</f>
        <v>0.28084160714285716</v>
      </c>
      <c r="H32" s="454">
        <f>A21-F32</f>
        <v>12081861</v>
      </c>
      <c r="I32" s="455">
        <f>1-G32</f>
        <v>0.71915839285714278</v>
      </c>
      <c r="J32" s="473"/>
      <c r="K32" s="456"/>
      <c r="L32" s="456"/>
    </row>
    <row r="35" spans="1:11" x14ac:dyDescent="0.2">
      <c r="A35" s="393"/>
      <c r="B35" s="393"/>
      <c r="C35" s="393"/>
      <c r="D35" s="393"/>
      <c r="E35" s="393"/>
      <c r="F35" s="393"/>
      <c r="G35" s="393"/>
      <c r="H35" s="393"/>
      <c r="I35" s="393"/>
      <c r="J35" s="393"/>
    </row>
    <row r="36" spans="1:11" ht="12.75" customHeight="1" x14ac:dyDescent="0.25">
      <c r="A36" s="515" t="s">
        <v>132</v>
      </c>
      <c r="B36" s="515"/>
      <c r="C36" s="515"/>
      <c r="D36" s="515"/>
      <c r="E36" s="393"/>
      <c r="F36" s="393"/>
      <c r="G36" s="393"/>
      <c r="H36" s="393"/>
      <c r="I36" s="393"/>
      <c r="J36" s="393"/>
    </row>
    <row r="37" spans="1:11" x14ac:dyDescent="0.2">
      <c r="A37" s="516" t="s">
        <v>133</v>
      </c>
      <c r="B37" s="516"/>
      <c r="C37" s="457" t="s">
        <v>134</v>
      </c>
      <c r="D37" s="457" t="s">
        <v>135</v>
      </c>
      <c r="E37" s="393"/>
      <c r="F37" s="393"/>
      <c r="G37" s="393"/>
      <c r="H37" s="393"/>
      <c r="I37" s="393"/>
      <c r="J37" s="393"/>
    </row>
    <row r="38" spans="1:11" x14ac:dyDescent="0.2">
      <c r="A38" s="517">
        <f>A21-F32</f>
        <v>12081861</v>
      </c>
      <c r="B38" s="518"/>
      <c r="C38" s="458">
        <f>1-G32</f>
        <v>0.71915839285714278</v>
      </c>
      <c r="D38" s="459">
        <f>(C38/0.8)*100</f>
        <v>89.894799107142845</v>
      </c>
      <c r="E38" s="460" t="s">
        <v>136</v>
      </c>
      <c r="F38" s="460"/>
      <c r="G38" s="460"/>
      <c r="H38" s="460"/>
      <c r="I38" s="460"/>
      <c r="J38" s="460"/>
    </row>
    <row r="39" spans="1:11" x14ac:dyDescent="0.2">
      <c r="A39" s="393"/>
      <c r="B39" s="393"/>
      <c r="C39" s="393"/>
      <c r="D39" s="393"/>
      <c r="E39" s="393"/>
      <c r="F39" s="393"/>
    </row>
    <row r="40" spans="1:11" x14ac:dyDescent="0.2">
      <c r="A40" s="393"/>
      <c r="B40" s="393"/>
      <c r="C40" s="393"/>
      <c r="D40" s="393"/>
      <c r="E40" s="393"/>
      <c r="F40" s="393"/>
      <c r="G40" s="393"/>
      <c r="H40" s="393"/>
      <c r="I40" s="393"/>
      <c r="J40" s="393"/>
      <c r="K40" t="s">
        <v>42</v>
      </c>
    </row>
    <row r="41" spans="1:11" ht="15.75" x14ac:dyDescent="0.25">
      <c r="A41" s="393"/>
      <c r="B41" s="461"/>
      <c r="C41" s="461"/>
      <c r="D41" s="393"/>
      <c r="E41" s="393"/>
      <c r="F41" s="393"/>
      <c r="G41" s="393"/>
      <c r="H41" s="393"/>
      <c r="I41" s="393"/>
      <c r="J41" s="393"/>
    </row>
    <row r="42" spans="1:11" x14ac:dyDescent="0.2">
      <c r="A42" s="462"/>
      <c r="B42" s="462"/>
      <c r="C42" s="462"/>
      <c r="D42" s="462"/>
      <c r="E42" s="462"/>
      <c r="F42" s="462"/>
      <c r="G42" s="462"/>
      <c r="H42" s="462"/>
      <c r="I42" s="509"/>
      <c r="J42" s="510"/>
    </row>
    <row r="43" spans="1:11" x14ac:dyDescent="0.2">
      <c r="A43" s="463"/>
      <c r="B43" s="464"/>
      <c r="C43" s="464"/>
      <c r="D43" s="393"/>
      <c r="E43" s="393"/>
      <c r="F43" s="464"/>
      <c r="G43" s="423"/>
      <c r="H43" s="464"/>
    </row>
    <row r="44" spans="1:11" x14ac:dyDescent="0.2">
      <c r="A44" s="463"/>
      <c r="B44" s="464"/>
      <c r="C44" s="464"/>
      <c r="D44" s="464"/>
      <c r="E44" s="464"/>
      <c r="F44" s="464"/>
      <c r="G44" s="423"/>
      <c r="H44" s="464"/>
    </row>
    <row r="45" spans="1:11" x14ac:dyDescent="0.2">
      <c r="A45" s="463"/>
      <c r="B45" s="464"/>
      <c r="C45" s="464"/>
      <c r="D45" s="393"/>
      <c r="E45" s="393"/>
      <c r="F45" s="464"/>
      <c r="G45" s="423"/>
      <c r="H45" s="464"/>
    </row>
    <row r="46" spans="1:11" x14ac:dyDescent="0.2">
      <c r="A46" s="463"/>
      <c r="B46" s="464"/>
      <c r="C46" s="464"/>
      <c r="D46" s="464"/>
      <c r="E46" s="464"/>
      <c r="F46" s="464"/>
      <c r="G46" s="423"/>
      <c r="H46" s="464"/>
    </row>
    <row r="47" spans="1:11" x14ac:dyDescent="0.2">
      <c r="A47" s="463"/>
      <c r="B47" s="464"/>
      <c r="C47" s="464"/>
      <c r="D47" s="393"/>
      <c r="E47" s="393"/>
      <c r="F47" s="464"/>
      <c r="G47" s="423"/>
      <c r="H47" s="464"/>
    </row>
    <row r="48" spans="1:11" x14ac:dyDescent="0.2">
      <c r="A48" s="463"/>
      <c r="B48" s="464"/>
      <c r="C48" s="413"/>
      <c r="D48" s="465"/>
      <c r="E48" s="465"/>
      <c r="F48" s="413"/>
      <c r="G48" s="413"/>
      <c r="H48" s="413"/>
    </row>
    <row r="49" spans="1:10" x14ac:dyDescent="0.2">
      <c r="A49" s="463"/>
      <c r="B49" s="464"/>
      <c r="C49" s="464"/>
      <c r="D49" s="464"/>
      <c r="E49" s="464"/>
      <c r="F49" s="464"/>
      <c r="G49" s="423"/>
      <c r="H49" s="464"/>
    </row>
    <row r="50" spans="1:10" x14ac:dyDescent="0.2">
      <c r="A50" s="463"/>
      <c r="B50" s="464"/>
      <c r="C50" s="464"/>
      <c r="D50" s="464"/>
      <c r="E50" s="464"/>
      <c r="F50" s="464"/>
      <c r="G50" s="423"/>
      <c r="H50" s="464"/>
    </row>
    <row r="51" spans="1:10" x14ac:dyDescent="0.2">
      <c r="A51" s="463"/>
      <c r="B51" s="464"/>
      <c r="C51" s="464"/>
      <c r="D51" s="393"/>
      <c r="E51" s="393"/>
      <c r="F51" s="464"/>
      <c r="G51" s="423"/>
      <c r="H51" s="464"/>
    </row>
    <row r="52" spans="1:10" ht="15.75" x14ac:dyDescent="0.25">
      <c r="A52" s="393"/>
      <c r="B52" s="512"/>
      <c r="C52" s="512"/>
      <c r="D52" s="513"/>
      <c r="E52" s="460"/>
      <c r="F52" s="393"/>
      <c r="G52" s="393"/>
      <c r="H52" s="393"/>
      <c r="I52" s="393"/>
      <c r="J52" s="393"/>
    </row>
    <row r="53" spans="1:10" x14ac:dyDescent="0.2">
      <c r="A53" s="462"/>
      <c r="B53" s="462"/>
      <c r="C53" s="462"/>
      <c r="D53" s="462"/>
      <c r="E53" s="462"/>
      <c r="F53" s="462"/>
      <c r="G53" s="462"/>
      <c r="H53" s="462"/>
      <c r="I53" s="509"/>
      <c r="J53" s="510"/>
    </row>
    <row r="54" spans="1:10" x14ac:dyDescent="0.2">
      <c r="A54" s="463"/>
      <c r="B54" s="393"/>
      <c r="C54" s="393"/>
      <c r="D54" s="393"/>
      <c r="E54" s="393"/>
      <c r="F54" s="423"/>
      <c r="G54" s="423"/>
      <c r="H54" s="464"/>
      <c r="I54" s="511"/>
      <c r="J54" s="511"/>
    </row>
    <row r="55" spans="1:10" x14ac:dyDescent="0.2">
      <c r="A55" s="463"/>
      <c r="B55" s="393"/>
      <c r="C55" s="393"/>
      <c r="D55" s="413"/>
      <c r="E55" s="413"/>
      <c r="F55" s="413"/>
      <c r="G55" s="413"/>
      <c r="H55" s="413"/>
      <c r="I55" s="511"/>
      <c r="J55" s="511"/>
    </row>
    <row r="56" spans="1:10" x14ac:dyDescent="0.2">
      <c r="A56" s="393"/>
      <c r="B56" s="393"/>
      <c r="C56" s="393"/>
      <c r="D56" s="393"/>
      <c r="E56" s="393"/>
      <c r="F56" s="393"/>
      <c r="G56" s="393"/>
      <c r="H56" s="393"/>
    </row>
    <row r="61" spans="1:10" x14ac:dyDescent="0.2">
      <c r="B61" s="509"/>
      <c r="C61" s="510"/>
    </row>
    <row r="68" spans="2:3" x14ac:dyDescent="0.2">
      <c r="B68" s="509"/>
      <c r="C68" s="510"/>
    </row>
  </sheetData>
  <mergeCells count="11">
    <mergeCell ref="B52:D52"/>
    <mergeCell ref="A3:I3"/>
    <mergeCell ref="A36:D36"/>
    <mergeCell ref="A37:B37"/>
    <mergeCell ref="A38:B38"/>
    <mergeCell ref="I42:J42"/>
    <mergeCell ref="I53:J53"/>
    <mergeCell ref="I54:J54"/>
    <mergeCell ref="I55:J55"/>
    <mergeCell ref="B61:C61"/>
    <mergeCell ref="B68:C68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view="pageBreakPreview" topLeftCell="A7" zoomScaleSheetLayoutView="100" workbookViewId="0">
      <selection activeCell="B31" sqref="B31:D31"/>
    </sheetView>
  </sheetViews>
  <sheetFormatPr defaultColWidth="9.140625" defaultRowHeight="15" x14ac:dyDescent="0.25"/>
  <cols>
    <col min="1" max="3" width="9.140625" style="307"/>
    <col min="4" max="4" width="8" style="307" customWidth="1"/>
    <col min="5" max="5" width="9.140625" style="307"/>
    <col min="6" max="6" width="9.7109375" style="307" customWidth="1"/>
    <col min="7" max="7" width="9.140625" style="307" customWidth="1"/>
    <col min="8" max="8" width="16.5703125" style="307" bestFit="1" customWidth="1"/>
    <col min="9" max="9" width="12.7109375" style="307" bestFit="1" customWidth="1"/>
    <col min="10" max="16384" width="9.140625" style="307"/>
  </cols>
  <sheetData>
    <row r="2" spans="1:11" s="367" customFormat="1" ht="17.25" x14ac:dyDescent="0.3">
      <c r="G2" s="316" t="s">
        <v>58</v>
      </c>
      <c r="H2" s="317"/>
      <c r="I2" s="317"/>
      <c r="J2" s="317"/>
      <c r="K2" s="317"/>
    </row>
    <row r="3" spans="1:11" s="367" customFormat="1" ht="17.25" x14ac:dyDescent="0.3">
      <c r="G3" s="316" t="s">
        <v>102</v>
      </c>
      <c r="H3" s="317"/>
      <c r="I3" s="317"/>
      <c r="J3" s="317"/>
      <c r="K3" s="317"/>
    </row>
    <row r="4" spans="1:11" s="367" customFormat="1" ht="17.25" x14ac:dyDescent="0.3">
      <c r="G4" s="316" t="s">
        <v>105</v>
      </c>
      <c r="H4" s="317"/>
      <c r="I4" s="317"/>
      <c r="J4" s="317"/>
      <c r="K4" s="317"/>
    </row>
    <row r="5" spans="1:11" s="367" customFormat="1" x14ac:dyDescent="0.25"/>
    <row r="6" spans="1:11" s="367" customFormat="1" ht="17.25" x14ac:dyDescent="0.3">
      <c r="G6" s="368"/>
      <c r="H6" s="316" t="s">
        <v>103</v>
      </c>
      <c r="I6" s="317"/>
      <c r="J6" s="317"/>
    </row>
    <row r="7" spans="1:11" s="367" customFormat="1" ht="17.25" x14ac:dyDescent="0.3">
      <c r="H7" s="317"/>
      <c r="I7" s="317"/>
      <c r="J7" s="317"/>
    </row>
    <row r="8" spans="1:11" s="367" customFormat="1" ht="18.75" x14ac:dyDescent="0.3">
      <c r="G8" s="310" t="s">
        <v>59</v>
      </c>
      <c r="H8" s="368"/>
      <c r="I8" s="316" t="s">
        <v>78</v>
      </c>
      <c r="J8" s="317"/>
    </row>
    <row r="11" spans="1:11" ht="15" customHeight="1" x14ac:dyDescent="0.25">
      <c r="A11" s="544" t="s">
        <v>64</v>
      </c>
      <c r="B11" s="544"/>
      <c r="C11" s="544"/>
      <c r="D11" s="544"/>
      <c r="E11" s="544"/>
      <c r="F11" s="544"/>
      <c r="G11" s="544"/>
      <c r="H11" s="544"/>
      <c r="I11" s="544"/>
      <c r="J11" s="544"/>
    </row>
    <row r="12" spans="1:11" ht="15" customHeight="1" x14ac:dyDescent="0.25">
      <c r="A12" s="543" t="s">
        <v>74</v>
      </c>
      <c r="B12" s="543"/>
      <c r="C12" s="543"/>
      <c r="D12" s="543"/>
      <c r="E12" s="543"/>
      <c r="F12" s="543"/>
      <c r="G12" s="543"/>
      <c r="H12" s="543"/>
      <c r="I12" s="543"/>
      <c r="J12" s="543"/>
    </row>
    <row r="13" spans="1:11" ht="18" customHeight="1" x14ac:dyDescent="0.25">
      <c r="A13" s="545" t="str">
        <f>Данные!A2</f>
        <v>ХXI-В-28-2.1-500-14 (Брест колоски 0.5 л.)</v>
      </c>
      <c r="B13" s="544"/>
      <c r="C13" s="544"/>
      <c r="D13" s="544"/>
      <c r="E13" s="544"/>
      <c r="F13" s="544"/>
      <c r="G13" s="544"/>
      <c r="H13" s="544"/>
      <c r="I13" s="544"/>
      <c r="J13" s="544"/>
    </row>
    <row r="15" spans="1:11" ht="15.75" x14ac:dyDescent="0.25">
      <c r="A15" s="311" t="s">
        <v>60</v>
      </c>
      <c r="B15" s="311"/>
      <c r="C15" s="311"/>
      <c r="D15" s="311"/>
      <c r="E15" s="311"/>
      <c r="F15" s="311"/>
      <c r="G15" s="312"/>
      <c r="H15" s="313">
        <f>Данные!D11</f>
        <v>43782</v>
      </c>
      <c r="I15" s="311"/>
      <c r="J15" s="312"/>
    </row>
    <row r="16" spans="1:11" ht="15.75" x14ac:dyDescent="0.25">
      <c r="A16" s="311" t="s">
        <v>96</v>
      </c>
      <c r="B16" s="311"/>
      <c r="C16" s="311"/>
      <c r="D16" s="311"/>
      <c r="E16" s="311"/>
      <c r="F16" s="311"/>
      <c r="G16" s="311"/>
      <c r="H16" s="311"/>
      <c r="I16" s="311"/>
      <c r="J16" s="312"/>
    </row>
    <row r="17" spans="1:10" s="369" customFormat="1" ht="15.75" x14ac:dyDescent="0.25">
      <c r="A17" s="319" t="s">
        <v>61</v>
      </c>
      <c r="B17" s="320" t="s">
        <v>62</v>
      </c>
      <c r="C17" s="320"/>
      <c r="D17" s="321" t="str">
        <f>Данные!F11</f>
        <v>начальник производства</v>
      </c>
      <c r="E17" s="320"/>
      <c r="F17" s="320"/>
      <c r="H17" s="320"/>
      <c r="I17" s="320" t="str">
        <f>Данные!J11</f>
        <v>Я.В. Карчмит</v>
      </c>
      <c r="J17" s="312"/>
    </row>
    <row r="18" spans="1:10" s="369" customFormat="1" ht="15.75" x14ac:dyDescent="0.25">
      <c r="A18" s="319" t="s">
        <v>61</v>
      </c>
      <c r="B18" s="320" t="s">
        <v>63</v>
      </c>
      <c r="C18" s="320"/>
      <c r="D18" s="321" t="str">
        <f>Данные!F12</f>
        <v>начальник производственного участка</v>
      </c>
      <c r="E18" s="320"/>
      <c r="F18" s="320"/>
      <c r="G18" s="320"/>
      <c r="I18" s="320" t="str">
        <f>Данные!J12</f>
        <v>Д.Е. Серков</v>
      </c>
      <c r="J18" s="312"/>
    </row>
    <row r="19" spans="1:10" s="369" customFormat="1" ht="15.75" x14ac:dyDescent="0.25">
      <c r="A19" s="320"/>
      <c r="B19" s="320"/>
      <c r="C19" s="320"/>
      <c r="D19" s="320" t="str">
        <f>Данные!F13</f>
        <v>начальник участка ремонта форм</v>
      </c>
      <c r="E19" s="320"/>
      <c r="F19" s="320"/>
      <c r="G19" s="320"/>
      <c r="H19" s="320"/>
      <c r="I19" s="320" t="str">
        <f>Данные!J13</f>
        <v>А.Д. Гавриленко</v>
      </c>
      <c r="J19" s="312"/>
    </row>
    <row r="20" spans="1:10" ht="15.75" x14ac:dyDescent="0.25">
      <c r="A20" s="311" t="s">
        <v>75</v>
      </c>
      <c r="B20" s="311"/>
      <c r="C20" s="311"/>
      <c r="D20" s="311"/>
      <c r="E20" s="311"/>
      <c r="F20" s="311"/>
      <c r="G20" s="311"/>
      <c r="H20" s="311"/>
      <c r="I20" s="313">
        <f>H15</f>
        <v>43782</v>
      </c>
      <c r="J20" s="312"/>
    </row>
    <row r="21" spans="1:10" ht="15.75" x14ac:dyDescent="0.25">
      <c r="A21" s="311" t="s">
        <v>76</v>
      </c>
      <c r="B21" s="311"/>
      <c r="C21" s="311"/>
      <c r="D21" s="311"/>
      <c r="E21" s="311"/>
      <c r="F21" s="311"/>
      <c r="G21" s="311"/>
      <c r="H21" s="311"/>
      <c r="I21" s="311"/>
      <c r="J21" s="312"/>
    </row>
    <row r="22" spans="1:10" ht="15.75" customHeight="1" x14ac:dyDescent="0.25">
      <c r="A22" s="541" t="s">
        <v>65</v>
      </c>
      <c r="B22" s="541" t="s">
        <v>66</v>
      </c>
      <c r="C22" s="541"/>
      <c r="D22" s="541"/>
      <c r="E22" s="541" t="s">
        <v>67</v>
      </c>
      <c r="F22" s="541"/>
      <c r="G22" s="542" t="s">
        <v>68</v>
      </c>
      <c r="H22" s="541" t="s">
        <v>69</v>
      </c>
      <c r="I22" s="541"/>
      <c r="J22" s="541"/>
    </row>
    <row r="23" spans="1:10" x14ac:dyDescent="0.25">
      <c r="A23" s="541"/>
      <c r="B23" s="541"/>
      <c r="C23" s="541"/>
      <c r="D23" s="541"/>
      <c r="E23" s="541"/>
      <c r="F23" s="541"/>
      <c r="G23" s="542"/>
      <c r="H23" s="541"/>
      <c r="I23" s="541"/>
      <c r="J23" s="541"/>
    </row>
    <row r="24" spans="1:10" x14ac:dyDescent="0.25">
      <c r="A24" s="519">
        <v>1</v>
      </c>
      <c r="B24" s="546" t="s">
        <v>43</v>
      </c>
      <c r="C24" s="547"/>
      <c r="D24" s="548"/>
      <c r="E24" s="524" t="str">
        <f>Данные!C14</f>
        <v>ХXI-В-28-2.1-500-14</v>
      </c>
      <c r="F24" s="525"/>
      <c r="G24" s="528">
        <f>Данные!B14</f>
        <v>24</v>
      </c>
      <c r="H24" s="530"/>
      <c r="I24" s="531"/>
      <c r="J24" s="532"/>
    </row>
    <row r="25" spans="1:10" ht="40.15" customHeight="1" x14ac:dyDescent="0.25">
      <c r="A25" s="539"/>
      <c r="B25" s="536" t="str">
        <f>Данные!$A$30</f>
        <v>(к серийному формокомплекту ХXI-В-28-2.1-500-14)</v>
      </c>
      <c r="C25" s="537"/>
      <c r="D25" s="538"/>
      <c r="E25" s="540"/>
      <c r="F25" s="527"/>
      <c r="G25" s="529"/>
      <c r="H25" s="533"/>
      <c r="I25" s="534"/>
      <c r="J25" s="535"/>
    </row>
    <row r="26" spans="1:10" x14ac:dyDescent="0.25">
      <c r="A26" s="519">
        <v>1</v>
      </c>
      <c r="B26" s="521" t="s">
        <v>108</v>
      </c>
      <c r="C26" s="522"/>
      <c r="D26" s="523"/>
      <c r="E26" s="524" t="str">
        <f>Данные!C15</f>
        <v>ХXI-В-28-2.1-500-14</v>
      </c>
      <c r="F26" s="525"/>
      <c r="G26" s="528">
        <f>Данные!B15</f>
        <v>24</v>
      </c>
      <c r="H26" s="530"/>
      <c r="I26" s="531"/>
      <c r="J26" s="532"/>
    </row>
    <row r="27" spans="1:10" ht="40.15" customHeight="1" x14ac:dyDescent="0.25">
      <c r="A27" s="539"/>
      <c r="B27" s="536" t="str">
        <f>Данные!$A$30</f>
        <v>(к серийному формокомплекту ХXI-В-28-2.1-500-14)</v>
      </c>
      <c r="C27" s="537"/>
      <c r="D27" s="538"/>
      <c r="E27" s="540"/>
      <c r="F27" s="527"/>
      <c r="G27" s="529"/>
      <c r="H27" s="533"/>
      <c r="I27" s="534"/>
      <c r="J27" s="535"/>
    </row>
    <row r="28" spans="1:10" x14ac:dyDescent="0.25">
      <c r="A28" s="519">
        <v>1</v>
      </c>
      <c r="B28" s="521" t="s">
        <v>38</v>
      </c>
      <c r="C28" s="522"/>
      <c r="D28" s="523"/>
      <c r="E28" s="524" t="str">
        <f>Данные!C16</f>
        <v>ХXI-В-28-2.1-500-14</v>
      </c>
      <c r="F28" s="525"/>
      <c r="G28" s="528">
        <f>Данные!B16</f>
        <v>32</v>
      </c>
      <c r="H28" s="530"/>
      <c r="I28" s="531"/>
      <c r="J28" s="532"/>
    </row>
    <row r="29" spans="1:10" ht="40.15" customHeight="1" x14ac:dyDescent="0.25">
      <c r="A29" s="539"/>
      <c r="B29" s="536" t="str">
        <f>Данные!$A$30</f>
        <v>(к серийному формокомплекту ХXI-В-28-2.1-500-14)</v>
      </c>
      <c r="C29" s="537"/>
      <c r="D29" s="538"/>
      <c r="E29" s="540"/>
      <c r="F29" s="527"/>
      <c r="G29" s="529"/>
      <c r="H29" s="533"/>
      <c r="I29" s="534"/>
      <c r="J29" s="535"/>
    </row>
    <row r="30" spans="1:10" ht="14.45" customHeight="1" x14ac:dyDescent="0.25">
      <c r="A30" s="519">
        <v>1</v>
      </c>
      <c r="B30" s="521" t="s">
        <v>109</v>
      </c>
      <c r="C30" s="522"/>
      <c r="D30" s="523"/>
      <c r="E30" s="524" t="str">
        <f>Данные!C17</f>
        <v>ХXI-В-28-2.1-500-14</v>
      </c>
      <c r="F30" s="525"/>
      <c r="G30" s="528">
        <f>Данные!B17</f>
        <v>32</v>
      </c>
      <c r="H30" s="530"/>
      <c r="I30" s="531"/>
      <c r="J30" s="532"/>
    </row>
    <row r="31" spans="1:10" ht="40.15" customHeight="1" x14ac:dyDescent="0.25">
      <c r="A31" s="520"/>
      <c r="B31" s="536" t="str">
        <f>Данные!$A$30</f>
        <v>(к серийному формокомплекту ХXI-В-28-2.1-500-14)</v>
      </c>
      <c r="C31" s="537"/>
      <c r="D31" s="538"/>
      <c r="E31" s="526"/>
      <c r="F31" s="527"/>
      <c r="G31" s="529"/>
      <c r="H31" s="533"/>
      <c r="I31" s="534"/>
      <c r="J31" s="535"/>
    </row>
    <row r="32" spans="1:10" ht="14.45" customHeight="1" x14ac:dyDescent="0.25">
      <c r="A32" s="519">
        <v>1</v>
      </c>
      <c r="B32" s="521" t="s">
        <v>47</v>
      </c>
      <c r="C32" s="522"/>
      <c r="D32" s="523"/>
      <c r="E32" s="524" t="str">
        <f>Данные!C18</f>
        <v>ХXI-В-28-2.1-500-14</v>
      </c>
      <c r="F32" s="525"/>
      <c r="G32" s="528">
        <f>Данные!B18</f>
        <v>60</v>
      </c>
      <c r="H32" s="530"/>
      <c r="I32" s="531"/>
      <c r="J32" s="532"/>
    </row>
    <row r="33" spans="1:10" ht="40.15" customHeight="1" x14ac:dyDescent="0.25">
      <c r="A33" s="520"/>
      <c r="B33" s="536" t="str">
        <f>Данные!$A$30</f>
        <v>(к серийному формокомплекту ХXI-В-28-2.1-500-14)</v>
      </c>
      <c r="C33" s="537"/>
      <c r="D33" s="538"/>
      <c r="E33" s="526"/>
      <c r="F33" s="527"/>
      <c r="G33" s="529"/>
      <c r="H33" s="533"/>
      <c r="I33" s="534"/>
      <c r="J33" s="535"/>
    </row>
    <row r="34" spans="1:10" ht="14.45" customHeight="1" x14ac:dyDescent="0.25">
      <c r="A34" s="519">
        <v>1</v>
      </c>
      <c r="B34" s="521" t="s">
        <v>90</v>
      </c>
      <c r="C34" s="522"/>
      <c r="D34" s="523"/>
      <c r="E34" s="524" t="str">
        <f>Данные!C19</f>
        <v>ХXI-В-28-2.1-500-14</v>
      </c>
      <c r="F34" s="525"/>
      <c r="G34" s="528">
        <f>Данные!B19</f>
        <v>60</v>
      </c>
      <c r="H34" s="530"/>
      <c r="I34" s="531"/>
      <c r="J34" s="532"/>
    </row>
    <row r="35" spans="1:10" ht="40.15" customHeight="1" x14ac:dyDescent="0.25">
      <c r="A35" s="520"/>
      <c r="B35" s="536" t="str">
        <f>Данные!$A$30</f>
        <v>(к серийному формокомплекту ХXI-В-28-2.1-500-14)</v>
      </c>
      <c r="C35" s="537"/>
      <c r="D35" s="538"/>
      <c r="E35" s="526"/>
      <c r="F35" s="527"/>
      <c r="G35" s="529"/>
      <c r="H35" s="533"/>
      <c r="I35" s="534"/>
      <c r="J35" s="535"/>
    </row>
    <row r="36" spans="1:10" ht="14.45" customHeight="1" x14ac:dyDescent="0.25">
      <c r="A36" s="519">
        <v>1</v>
      </c>
      <c r="B36" s="521" t="s">
        <v>51</v>
      </c>
      <c r="C36" s="522"/>
      <c r="D36" s="523"/>
      <c r="E36" s="524" t="str">
        <f>Данные!C20</f>
        <v>ХXI-В-28-2.1-500-14</v>
      </c>
      <c r="F36" s="525"/>
      <c r="G36" s="528">
        <f>Данные!B20</f>
        <v>50</v>
      </c>
      <c r="H36" s="530"/>
      <c r="I36" s="531"/>
      <c r="J36" s="532"/>
    </row>
    <row r="37" spans="1:10" ht="40.15" customHeight="1" x14ac:dyDescent="0.25">
      <c r="A37" s="520"/>
      <c r="B37" s="536" t="str">
        <f>Данные!$A$30</f>
        <v>(к серийному формокомплекту ХXI-В-28-2.1-500-14)</v>
      </c>
      <c r="C37" s="537"/>
      <c r="D37" s="538"/>
      <c r="E37" s="526"/>
      <c r="F37" s="527"/>
      <c r="G37" s="529"/>
      <c r="H37" s="533"/>
      <c r="I37" s="534"/>
      <c r="J37" s="535"/>
    </row>
    <row r="38" spans="1:10" ht="14.45" customHeight="1" x14ac:dyDescent="0.25">
      <c r="A38" s="519">
        <v>1</v>
      </c>
      <c r="B38" s="521" t="s">
        <v>53</v>
      </c>
      <c r="C38" s="522"/>
      <c r="D38" s="523"/>
      <c r="E38" s="524" t="str">
        <f>Данные!C21</f>
        <v>ХXI-В-28-2.1-500-14</v>
      </c>
      <c r="F38" s="525"/>
      <c r="G38" s="528">
        <f>Данные!B21</f>
        <v>24</v>
      </c>
      <c r="H38" s="530"/>
      <c r="I38" s="531"/>
      <c r="J38" s="532"/>
    </row>
    <row r="39" spans="1:10" ht="40.15" customHeight="1" x14ac:dyDescent="0.25">
      <c r="A39" s="520"/>
      <c r="B39" s="536" t="str">
        <f>Данные!$A$30</f>
        <v>(к серийному формокомплекту ХXI-В-28-2.1-500-14)</v>
      </c>
      <c r="C39" s="537"/>
      <c r="D39" s="538"/>
      <c r="E39" s="526"/>
      <c r="F39" s="527"/>
      <c r="G39" s="529"/>
      <c r="H39" s="533"/>
      <c r="I39" s="534"/>
      <c r="J39" s="535"/>
    </row>
    <row r="40" spans="1:10" ht="14.45" customHeight="1" x14ac:dyDescent="0.25">
      <c r="A40" s="519">
        <v>1</v>
      </c>
      <c r="B40" s="521" t="s">
        <v>56</v>
      </c>
      <c r="C40" s="522"/>
      <c r="D40" s="523"/>
      <c r="E40" s="524" t="str">
        <f>Данные!C23</f>
        <v>ХXI-В-28-2.1-500-14</v>
      </c>
      <c r="F40" s="525"/>
      <c r="G40" s="528">
        <f>Данные!B23</f>
        <v>20</v>
      </c>
      <c r="H40" s="530"/>
      <c r="I40" s="531"/>
      <c r="J40" s="532"/>
    </row>
    <row r="41" spans="1:10" ht="40.15" customHeight="1" x14ac:dyDescent="0.25">
      <c r="A41" s="520"/>
      <c r="B41" s="536" t="str">
        <f>Данные!$A$30</f>
        <v>(к серийному формокомплекту ХXI-В-28-2.1-500-14)</v>
      </c>
      <c r="C41" s="537"/>
      <c r="D41" s="538"/>
      <c r="E41" s="526"/>
      <c r="F41" s="527"/>
      <c r="G41" s="529"/>
      <c r="H41" s="533"/>
      <c r="I41" s="534"/>
      <c r="J41" s="535"/>
    </row>
    <row r="42" spans="1:10" ht="14.45" customHeight="1" x14ac:dyDescent="0.25">
      <c r="A42" s="519">
        <v>1</v>
      </c>
      <c r="B42" s="521" t="s">
        <v>55</v>
      </c>
      <c r="C42" s="522"/>
      <c r="D42" s="523"/>
      <c r="E42" s="524" t="str">
        <f>Данные!C26</f>
        <v>ХXI-В-28-2.1-500-14</v>
      </c>
      <c r="F42" s="525"/>
      <c r="G42" s="528">
        <f>Данные!B26</f>
        <v>22</v>
      </c>
      <c r="H42" s="530"/>
      <c r="I42" s="531"/>
      <c r="J42" s="532"/>
    </row>
    <row r="43" spans="1:10" ht="40.15" customHeight="1" x14ac:dyDescent="0.25">
      <c r="A43" s="520"/>
      <c r="B43" s="536" t="str">
        <f>Данные!$A$30</f>
        <v>(к серийному формокомплекту ХXI-В-28-2.1-500-14)</v>
      </c>
      <c r="C43" s="537"/>
      <c r="D43" s="538"/>
      <c r="E43" s="526"/>
      <c r="F43" s="527"/>
      <c r="G43" s="529"/>
      <c r="H43" s="533"/>
      <c r="I43" s="534"/>
      <c r="J43" s="535"/>
    </row>
    <row r="44" spans="1:10" ht="14.45" customHeight="1" x14ac:dyDescent="0.25">
      <c r="A44" s="519">
        <v>1</v>
      </c>
      <c r="B44" s="521" t="s">
        <v>106</v>
      </c>
      <c r="C44" s="522"/>
      <c r="D44" s="523"/>
      <c r="E44" s="524">
        <f>Данные!C27</f>
        <v>0</v>
      </c>
      <c r="F44" s="525"/>
      <c r="G44" s="528">
        <f>Данные!B27</f>
        <v>22</v>
      </c>
      <c r="H44" s="530"/>
      <c r="I44" s="531"/>
      <c r="J44" s="532"/>
    </row>
    <row r="45" spans="1:10" ht="40.15" customHeight="1" x14ac:dyDescent="0.25">
      <c r="A45" s="520"/>
      <c r="B45" s="536" t="str">
        <f>Данные!$A$30</f>
        <v>(к серийному формокомплекту ХXI-В-28-2.1-500-14)</v>
      </c>
      <c r="C45" s="537"/>
      <c r="D45" s="538"/>
      <c r="E45" s="526"/>
      <c r="F45" s="527"/>
      <c r="G45" s="529"/>
      <c r="H45" s="533"/>
      <c r="I45" s="534"/>
      <c r="J45" s="535"/>
    </row>
    <row r="46" spans="1:10" ht="14.45" customHeight="1" x14ac:dyDescent="0.25">
      <c r="A46" s="519">
        <v>1</v>
      </c>
      <c r="B46" s="521" t="s">
        <v>70</v>
      </c>
      <c r="C46" s="522"/>
      <c r="D46" s="523"/>
      <c r="E46" s="524">
        <f>Данные!C24</f>
        <v>0</v>
      </c>
      <c r="F46" s="525"/>
      <c r="G46" s="528" t="str">
        <f>Данные!B24</f>
        <v>-</v>
      </c>
      <c r="H46" s="530"/>
      <c r="I46" s="531"/>
      <c r="J46" s="532"/>
    </row>
    <row r="47" spans="1:10" ht="40.15" customHeight="1" x14ac:dyDescent="0.25">
      <c r="A47" s="520"/>
      <c r="B47" s="536" t="str">
        <f>Данные!$A$30</f>
        <v>(к серийному формокомплекту ХXI-В-28-2.1-500-14)</v>
      </c>
      <c r="C47" s="537"/>
      <c r="D47" s="538"/>
      <c r="E47" s="526"/>
      <c r="F47" s="527"/>
      <c r="G47" s="529"/>
      <c r="H47" s="533"/>
      <c r="I47" s="534"/>
      <c r="J47" s="535"/>
    </row>
    <row r="48" spans="1:10" ht="15.75" x14ac:dyDescent="0.25">
      <c r="A48" s="311"/>
      <c r="B48" s="311"/>
      <c r="C48" s="311"/>
      <c r="D48" s="311"/>
      <c r="E48" s="311"/>
      <c r="F48" s="311"/>
      <c r="G48" s="311"/>
      <c r="H48" s="311"/>
      <c r="I48" s="311"/>
      <c r="J48" s="312"/>
    </row>
    <row r="49" spans="1:10" ht="15.75" x14ac:dyDescent="0.25">
      <c r="A49" s="311" t="s">
        <v>71</v>
      </c>
      <c r="B49" s="311"/>
      <c r="C49" s="311"/>
      <c r="D49" s="311"/>
      <c r="E49" s="311"/>
      <c r="F49" s="311"/>
      <c r="G49" s="311"/>
      <c r="H49" s="311"/>
      <c r="I49" s="311"/>
      <c r="J49" s="312"/>
    </row>
    <row r="50" spans="1:10" ht="15.75" x14ac:dyDescent="0.25">
      <c r="A50" s="311"/>
      <c r="B50" s="311"/>
      <c r="C50" s="311"/>
      <c r="D50" s="318"/>
      <c r="E50" s="318"/>
      <c r="F50" s="318"/>
      <c r="G50" s="318"/>
      <c r="H50" s="318"/>
      <c r="I50" s="311"/>
      <c r="J50" s="312"/>
    </row>
    <row r="51" spans="1:10" ht="15.75" x14ac:dyDescent="0.25">
      <c r="A51" s="311"/>
      <c r="B51" s="314" t="s">
        <v>72</v>
      </c>
      <c r="C51" s="311" t="s">
        <v>73</v>
      </c>
      <c r="D51" s="311"/>
      <c r="E51" s="311"/>
      <c r="F51" s="311"/>
      <c r="G51" s="311"/>
      <c r="H51" s="311"/>
      <c r="I51" s="311"/>
      <c r="J51" s="312"/>
    </row>
    <row r="52" spans="1:10" ht="15.75" x14ac:dyDescent="0.25">
      <c r="A52" s="311"/>
      <c r="B52" s="311"/>
      <c r="C52" s="311"/>
      <c r="D52" s="311"/>
      <c r="E52" s="311"/>
      <c r="F52" s="311"/>
      <c r="G52" s="311"/>
      <c r="H52" s="311"/>
      <c r="I52" s="311"/>
      <c r="J52" s="312"/>
    </row>
    <row r="53" spans="1:10" ht="15.75" x14ac:dyDescent="0.25">
      <c r="A53" s="311"/>
      <c r="B53" s="311"/>
      <c r="C53" s="311"/>
      <c r="D53" s="311"/>
      <c r="E53" s="311"/>
      <c r="G53" s="315"/>
      <c r="H53" s="315"/>
      <c r="I53" s="311" t="str">
        <f>I17</f>
        <v>Я.В. Карчмит</v>
      </c>
      <c r="J53" s="311"/>
    </row>
    <row r="54" spans="1:10" ht="15.75" x14ac:dyDescent="0.25">
      <c r="A54" s="311"/>
      <c r="B54" s="311"/>
      <c r="C54" s="311"/>
      <c r="D54" s="311"/>
      <c r="E54" s="311"/>
      <c r="G54" s="311"/>
      <c r="H54" s="311"/>
      <c r="I54" s="311"/>
      <c r="J54" s="311"/>
    </row>
    <row r="55" spans="1:10" ht="15.75" x14ac:dyDescent="0.25">
      <c r="A55" s="311"/>
      <c r="B55" s="311"/>
      <c r="C55" s="311"/>
      <c r="D55" s="311"/>
      <c r="E55" s="311"/>
      <c r="G55" s="309"/>
      <c r="H55" s="309"/>
      <c r="I55" s="311" t="str">
        <f>I18</f>
        <v>Д.Е. Серков</v>
      </c>
    </row>
    <row r="56" spans="1:10" ht="18" x14ac:dyDescent="0.25">
      <c r="A56" s="308"/>
      <c r="B56" s="308"/>
      <c r="C56" s="308"/>
      <c r="D56" s="308"/>
      <c r="E56" s="308"/>
    </row>
    <row r="57" spans="1:10" ht="18" x14ac:dyDescent="0.25">
      <c r="A57" s="308"/>
      <c r="B57" s="308"/>
      <c r="C57" s="308"/>
      <c r="D57" s="308"/>
      <c r="E57" s="308"/>
      <c r="G57" s="315"/>
      <c r="H57" s="315"/>
      <c r="I57" s="311" t="str">
        <f>I19</f>
        <v>А.Д. Гавриленко</v>
      </c>
      <c r="J57" s="311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22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49"/>
      <c r="C2" s="550"/>
      <c r="D2" s="551"/>
      <c r="E2" s="558" t="s">
        <v>10</v>
      </c>
      <c r="F2" s="559"/>
      <c r="G2" s="559"/>
      <c r="H2" s="560"/>
      <c r="I2" s="565" t="s">
        <v>11</v>
      </c>
      <c r="J2" s="566"/>
      <c r="K2" s="569">
        <f>Данные!B14</f>
        <v>24</v>
      </c>
      <c r="L2" s="570"/>
      <c r="M2" s="66"/>
      <c r="N2" s="67"/>
      <c r="O2" s="68"/>
      <c r="P2" s="561"/>
      <c r="Q2" s="561"/>
      <c r="R2" s="69"/>
      <c r="S2" s="70"/>
    </row>
    <row r="3" spans="1:19" ht="24" thickBot="1" x14ac:dyDescent="0.25">
      <c r="A3" s="65"/>
      <c r="B3" s="552"/>
      <c r="C3" s="553"/>
      <c r="D3" s="554"/>
      <c r="E3" s="562" t="s">
        <v>43</v>
      </c>
      <c r="F3" s="563"/>
      <c r="G3" s="563"/>
      <c r="H3" s="564"/>
      <c r="I3" s="567"/>
      <c r="J3" s="568"/>
      <c r="K3" s="571"/>
      <c r="L3" s="572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55"/>
      <c r="C4" s="556"/>
      <c r="D4" s="557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76" t="s">
        <v>13</v>
      </c>
      <c r="C5" s="577"/>
      <c r="D5" s="503" t="str">
        <f>Данные!$A5</f>
        <v>PCI</v>
      </c>
      <c r="E5" s="504"/>
      <c r="F5" s="504"/>
      <c r="G5" s="504"/>
      <c r="H5" s="505"/>
      <c r="I5" s="578"/>
      <c r="J5" s="579"/>
      <c r="K5" s="504"/>
      <c r="L5" s="505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76" t="s">
        <v>12</v>
      </c>
      <c r="C6" s="580"/>
      <c r="D6" s="497" t="str">
        <f>Данные!$A2</f>
        <v>ХXI-В-28-2.1-500-14 (Брест колоски 0.5 л.)</v>
      </c>
      <c r="E6" s="581"/>
      <c r="F6" s="581"/>
      <c r="G6" s="581"/>
      <c r="H6" s="582"/>
      <c r="I6" s="578"/>
      <c r="J6" s="579"/>
      <c r="K6" s="504"/>
      <c r="L6" s="505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83" t="s">
        <v>14</v>
      </c>
      <c r="C7" s="584"/>
      <c r="D7" s="506">
        <f>Данные!$A8</f>
        <v>0</v>
      </c>
      <c r="E7" s="585"/>
      <c r="F7" s="585"/>
      <c r="G7" s="585"/>
      <c r="H7" s="586"/>
      <c r="I7" s="583" t="s">
        <v>15</v>
      </c>
      <c r="J7" s="587"/>
      <c r="K7" s="494">
        <f>Данные!$A11</f>
        <v>0</v>
      </c>
      <c r="L7" s="495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2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197"/>
    </row>
    <row r="10" spans="1:19" ht="23.25" customHeight="1" x14ac:dyDescent="0.2">
      <c r="A10" s="78"/>
      <c r="B10" s="92" t="s">
        <v>25</v>
      </c>
      <c r="C10" s="93">
        <v>279.60000000000002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3.25" customHeight="1" x14ac:dyDescent="0.2">
      <c r="A11" s="78"/>
      <c r="B11" s="97" t="s">
        <v>26</v>
      </c>
      <c r="C11" s="322">
        <v>152.4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3.25" customHeight="1" x14ac:dyDescent="0.2">
      <c r="A12" s="78"/>
      <c r="B12" s="97" t="s">
        <v>2</v>
      </c>
      <c r="C12" s="98">
        <v>32.799999999999997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3.25" customHeight="1" x14ac:dyDescent="0.2">
      <c r="A13" s="78"/>
      <c r="B13" s="97" t="s">
        <v>3</v>
      </c>
      <c r="C13" s="322">
        <v>5</v>
      </c>
      <c r="D13" s="98">
        <v>0.1</v>
      </c>
      <c r="E13" s="98">
        <v>0</v>
      </c>
      <c r="F13" s="116" t="s">
        <v>16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3.25" customHeight="1" x14ac:dyDescent="0.2">
      <c r="A14" s="78"/>
      <c r="B14" s="97" t="s">
        <v>27</v>
      </c>
      <c r="C14" s="322">
        <v>10</v>
      </c>
      <c r="D14" s="98">
        <v>0.1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</row>
    <row r="15" spans="1:19" ht="23.25" customHeight="1" x14ac:dyDescent="0.2">
      <c r="A15" s="78"/>
      <c r="B15" s="97" t="s">
        <v>9</v>
      </c>
      <c r="C15" s="386">
        <v>157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</row>
    <row r="16" spans="1:19" ht="23.25" customHeight="1" x14ac:dyDescent="0.2">
      <c r="A16" s="78"/>
      <c r="B16" s="97" t="s">
        <v>5</v>
      </c>
      <c r="C16" s="98">
        <v>254.2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</row>
    <row r="17" spans="1:19" ht="23.25" customHeight="1" x14ac:dyDescent="0.2">
      <c r="A17" s="78"/>
      <c r="B17" s="97" t="s">
        <v>30</v>
      </c>
      <c r="C17" s="322">
        <v>138</v>
      </c>
      <c r="D17" s="98">
        <v>0.05</v>
      </c>
      <c r="E17" s="98">
        <v>-0.05</v>
      </c>
      <c r="F17" s="51" t="s">
        <v>19</v>
      </c>
      <c r="G17" s="56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</row>
    <row r="18" spans="1:19" ht="33.75" x14ac:dyDescent="0.2">
      <c r="A18" s="78"/>
      <c r="B18" s="104" t="s">
        <v>32</v>
      </c>
      <c r="C18" s="105">
        <v>66.400000000000006</v>
      </c>
      <c r="D18" s="105">
        <v>0.05</v>
      </c>
      <c r="E18" s="98">
        <v>0</v>
      </c>
      <c r="F18" s="116" t="s">
        <v>16</v>
      </c>
      <c r="G18" s="59" t="s">
        <v>36</v>
      </c>
      <c r="H18" s="106"/>
      <c r="I18" s="105"/>
      <c r="J18" s="105"/>
      <c r="K18" s="105"/>
      <c r="L18" s="330"/>
      <c r="M18" s="330"/>
      <c r="N18" s="330"/>
      <c r="O18" s="330"/>
      <c r="P18" s="330"/>
      <c r="Q18" s="330"/>
      <c r="R18" s="331"/>
      <c r="S18" s="86"/>
    </row>
    <row r="19" spans="1:19" ht="23.25" customHeight="1" x14ac:dyDescent="0.2">
      <c r="A19" s="78"/>
      <c r="B19" s="104" t="s">
        <v>33</v>
      </c>
      <c r="C19" s="105">
        <v>25.7</v>
      </c>
      <c r="D19" s="105">
        <v>0.02</v>
      </c>
      <c r="E19" s="98">
        <v>-0.02</v>
      </c>
      <c r="F19" s="51" t="s">
        <v>19</v>
      </c>
      <c r="G19" s="55" t="s">
        <v>22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</row>
    <row r="20" spans="1:19" ht="23.25" customHeight="1" x14ac:dyDescent="0.2">
      <c r="A20" s="78"/>
      <c r="B20" s="104" t="s">
        <v>35</v>
      </c>
      <c r="C20" s="105">
        <v>66.400000000000006</v>
      </c>
      <c r="D20" s="105">
        <v>0.05</v>
      </c>
      <c r="E20" s="98">
        <v>-0.05</v>
      </c>
      <c r="F20" s="51" t="s">
        <v>19</v>
      </c>
      <c r="G20" s="55" t="s">
        <v>22</v>
      </c>
      <c r="H20" s="106"/>
      <c r="I20" s="105"/>
      <c r="J20" s="105"/>
      <c r="K20" s="105"/>
      <c r="L20" s="330"/>
      <c r="M20" s="330"/>
      <c r="N20" s="330"/>
      <c r="O20" s="330"/>
      <c r="P20" s="330"/>
      <c r="Q20" s="330"/>
      <c r="R20" s="331"/>
      <c r="S20" s="86"/>
    </row>
    <row r="21" spans="1:19" ht="32.450000000000003" customHeight="1" x14ac:dyDescent="0.2">
      <c r="A21" s="78"/>
      <c r="B21" s="104" t="s">
        <v>40</v>
      </c>
      <c r="C21" s="361">
        <v>0.3</v>
      </c>
      <c r="D21" s="105">
        <v>0.02</v>
      </c>
      <c r="E21" s="98">
        <v>-0.02</v>
      </c>
      <c r="F21" s="51" t="s">
        <v>19</v>
      </c>
      <c r="G21" s="248" t="s">
        <v>37</v>
      </c>
      <c r="H21" s="106"/>
      <c r="I21" s="105"/>
      <c r="J21" s="105"/>
      <c r="K21" s="105"/>
      <c r="L21" s="330"/>
      <c r="M21" s="330"/>
      <c r="N21" s="330"/>
      <c r="O21" s="330"/>
      <c r="P21" s="330"/>
      <c r="Q21" s="330"/>
      <c r="R21" s="331"/>
      <c r="S21" s="86"/>
    </row>
    <row r="22" spans="1:19" ht="28.15" customHeight="1" x14ac:dyDescent="0.2">
      <c r="A22" s="78"/>
      <c r="B22" s="104" t="s">
        <v>41</v>
      </c>
      <c r="C22" s="361">
        <v>0.3</v>
      </c>
      <c r="D22" s="105">
        <v>0.02</v>
      </c>
      <c r="E22" s="98">
        <v>-0.02</v>
      </c>
      <c r="F22" s="51" t="s">
        <v>19</v>
      </c>
      <c r="G22" s="248" t="s">
        <v>37</v>
      </c>
      <c r="H22" s="106"/>
      <c r="I22" s="105"/>
      <c r="J22" s="105"/>
      <c r="K22" s="105"/>
      <c r="L22" s="330"/>
      <c r="M22" s="330"/>
      <c r="N22" s="330"/>
      <c r="O22" s="330"/>
      <c r="P22" s="330"/>
      <c r="Q22" s="330"/>
      <c r="R22" s="331"/>
      <c r="S22" s="86"/>
    </row>
    <row r="23" spans="1:19" ht="15" x14ac:dyDescent="0.2">
      <c r="A23" s="78"/>
      <c r="B23" s="588" t="s">
        <v>57</v>
      </c>
      <c r="C23" s="589"/>
      <c r="D23" s="589"/>
      <c r="E23" s="590"/>
      <c r="F23" s="116" t="s">
        <v>16</v>
      </c>
      <c r="G23" s="306" t="s">
        <v>46</v>
      </c>
      <c r="H23" s="106"/>
      <c r="I23" s="105"/>
      <c r="J23" s="105"/>
      <c r="K23" s="105"/>
      <c r="L23" s="330"/>
      <c r="M23" s="330"/>
      <c r="N23" s="330"/>
      <c r="O23" s="330"/>
      <c r="P23" s="330"/>
      <c r="Q23" s="330"/>
      <c r="R23" s="331"/>
      <c r="S23" s="86"/>
    </row>
    <row r="24" spans="1:19" ht="15.75" thickBot="1" x14ac:dyDescent="0.25">
      <c r="A24" s="78"/>
      <c r="B24" s="573" t="s">
        <v>45</v>
      </c>
      <c r="C24" s="574"/>
      <c r="D24" s="574"/>
      <c r="E24" s="575"/>
      <c r="F24" s="116" t="s">
        <v>16</v>
      </c>
      <c r="G24" s="51" t="s">
        <v>46</v>
      </c>
      <c r="H24" s="107"/>
      <c r="I24" s="108"/>
      <c r="J24" s="108"/>
      <c r="K24" s="108"/>
      <c r="L24" s="332"/>
      <c r="M24" s="332"/>
      <c r="N24" s="332"/>
      <c r="O24" s="332"/>
      <c r="P24" s="332"/>
      <c r="Q24" s="332"/>
      <c r="R24" s="333"/>
      <c r="S24" s="86"/>
    </row>
    <row r="25" spans="1:19" ht="3.75" customHeight="1" thickBot="1" x14ac:dyDescent="0.25">
      <c r="A25" s="110"/>
      <c r="B25" s="111"/>
      <c r="C25" s="111"/>
      <c r="D25" s="111"/>
      <c r="E25" s="112"/>
      <c r="F25" s="112"/>
      <c r="G25" s="111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4"/>
    </row>
    <row r="26" spans="1:19" ht="13.5" customHeight="1" thickTop="1" x14ac:dyDescent="0.2"/>
  </sheetData>
  <mergeCells count="20"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  <mergeCell ref="B2:D4"/>
    <mergeCell ref="E2:H2"/>
    <mergeCell ref="P2:Q2"/>
    <mergeCell ref="E3:H3"/>
    <mergeCell ref="I2:J3"/>
    <mergeCell ref="K2:L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3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1">
        <f>'Чист. форма'!B2:D4</f>
        <v>0</v>
      </c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Данные!B15</f>
        <v>24</v>
      </c>
      <c r="L2" s="611"/>
      <c r="M2" s="66"/>
      <c r="N2" s="67"/>
      <c r="O2" s="68"/>
      <c r="P2" s="561"/>
      <c r="Q2" s="561"/>
      <c r="R2" s="69"/>
      <c r="S2" s="70"/>
    </row>
    <row r="3" spans="1:19" ht="17.25" customHeight="1" thickBot="1" x14ac:dyDescent="0.25">
      <c r="A3" s="65"/>
      <c r="B3" s="594"/>
      <c r="C3" s="595"/>
      <c r="D3" s="596"/>
      <c r="E3" s="603" t="s">
        <v>44</v>
      </c>
      <c r="F3" s="604"/>
      <c r="G3" s="604"/>
      <c r="H3" s="605"/>
      <c r="I3" s="608"/>
      <c r="J3" s="609"/>
      <c r="K3" s="612"/>
      <c r="L3" s="613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597"/>
      <c r="C4" s="598"/>
      <c r="D4" s="599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76" t="s">
        <v>13</v>
      </c>
      <c r="C5" s="614"/>
      <c r="D5" s="503" t="str">
        <f>Данные!$A5</f>
        <v>PCI</v>
      </c>
      <c r="E5" s="504"/>
      <c r="F5" s="504"/>
      <c r="G5" s="504"/>
      <c r="H5" s="505"/>
      <c r="I5" s="615"/>
      <c r="J5" s="616"/>
      <c r="K5" s="617"/>
      <c r="L5" s="505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76" t="s">
        <v>12</v>
      </c>
      <c r="C6" s="614"/>
      <c r="D6" s="497" t="str">
        <f>Данные!$A2</f>
        <v>ХXI-В-28-2.1-500-14 (Брест колоски 0.5 л.)</v>
      </c>
      <c r="E6" s="581"/>
      <c r="F6" s="581"/>
      <c r="G6" s="581"/>
      <c r="H6" s="582"/>
      <c r="I6" s="615"/>
      <c r="J6" s="616"/>
      <c r="K6" s="617"/>
      <c r="L6" s="505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83" t="s">
        <v>14</v>
      </c>
      <c r="C7" s="618"/>
      <c r="D7" s="506">
        <f>Данные!$A8</f>
        <v>0</v>
      </c>
      <c r="E7" s="585"/>
      <c r="F7" s="585"/>
      <c r="G7" s="585"/>
      <c r="H7" s="586"/>
      <c r="I7" s="619" t="s">
        <v>15</v>
      </c>
      <c r="J7" s="618"/>
      <c r="K7" s="494">
        <f>Данные!$A11</f>
        <v>0</v>
      </c>
      <c r="L7" s="495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</row>
    <row r="10" spans="1:19" ht="33.75" x14ac:dyDescent="0.2">
      <c r="A10" s="78"/>
      <c r="B10" s="92" t="s">
        <v>25</v>
      </c>
      <c r="C10" s="93">
        <v>66.3</v>
      </c>
      <c r="D10" s="93">
        <v>0.05</v>
      </c>
      <c r="E10" s="93">
        <v>0</v>
      </c>
      <c r="F10" s="116" t="s">
        <v>16</v>
      </c>
      <c r="G10" s="59" t="s">
        <v>24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4.75" customHeight="1" x14ac:dyDescent="0.2">
      <c r="A11" s="78"/>
      <c r="B11" s="97" t="s">
        <v>28</v>
      </c>
      <c r="C11" s="322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4.75" customHeight="1" x14ac:dyDescent="0.2">
      <c r="A12" s="78"/>
      <c r="B12" s="97" t="s">
        <v>4</v>
      </c>
      <c r="C12" s="322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4.75" customHeight="1" x14ac:dyDescent="0.2">
      <c r="A13" s="78"/>
      <c r="B13" s="97" t="s">
        <v>5</v>
      </c>
      <c r="C13" s="386">
        <v>45.4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4.75" customHeight="1" x14ac:dyDescent="0.2">
      <c r="A14" s="78"/>
      <c r="B14" s="588" t="s">
        <v>110</v>
      </c>
      <c r="C14" s="589"/>
      <c r="D14" s="589"/>
      <c r="E14" s="589"/>
      <c r="F14" s="620"/>
      <c r="G14" s="56" t="s">
        <v>77</v>
      </c>
      <c r="H14" s="106"/>
      <c r="I14" s="105"/>
      <c r="J14" s="105"/>
      <c r="K14" s="105"/>
      <c r="L14" s="330"/>
      <c r="M14" s="330"/>
      <c r="N14" s="330"/>
      <c r="O14" s="330"/>
      <c r="P14" s="330"/>
      <c r="Q14" s="330"/>
      <c r="R14" s="331"/>
      <c r="S14" s="86"/>
    </row>
    <row r="15" spans="1:19" ht="24.75" customHeight="1" thickBot="1" x14ac:dyDescent="0.25">
      <c r="A15" s="78"/>
      <c r="B15" s="573" t="s">
        <v>45</v>
      </c>
      <c r="C15" s="574"/>
      <c r="D15" s="574"/>
      <c r="E15" s="575"/>
      <c r="F15" s="116" t="s">
        <v>16</v>
      </c>
      <c r="G15" s="115" t="s">
        <v>46</v>
      </c>
      <c r="H15" s="107"/>
      <c r="I15" s="108"/>
      <c r="J15" s="108"/>
      <c r="K15" s="108"/>
      <c r="L15" s="332"/>
      <c r="M15" s="332"/>
      <c r="N15" s="332"/>
      <c r="O15" s="332"/>
      <c r="P15" s="332"/>
      <c r="Q15" s="332"/>
      <c r="R15" s="333"/>
      <c r="S15" s="86"/>
    </row>
    <row r="16" spans="1:19" ht="6" customHeight="1" thickBot="1" x14ac:dyDescent="0.25">
      <c r="A16" s="110"/>
      <c r="B16" s="111"/>
      <c r="C16" s="111"/>
      <c r="D16" s="111"/>
      <c r="E16" s="112"/>
      <c r="F16" s="112"/>
      <c r="G16" s="111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4"/>
    </row>
    <row r="17" spans="2:16" ht="13.5" customHeight="1" thickTop="1" x14ac:dyDescent="0.2">
      <c r="B17" s="123"/>
      <c r="P17" s="124"/>
    </row>
    <row r="18" spans="2:16" ht="12.75" customHeight="1" x14ac:dyDescent="0.2">
      <c r="B18" s="123"/>
      <c r="P18" s="91"/>
    </row>
  </sheetData>
  <mergeCells count="20"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  <mergeCell ref="B2:D4"/>
    <mergeCell ref="E2:H2"/>
    <mergeCell ref="P2:Q2"/>
    <mergeCell ref="E3:H3"/>
    <mergeCell ref="I2:J3"/>
    <mergeCell ref="K2:L3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2"/>
  <sheetViews>
    <sheetView showZeros="0" view="pageBreakPreview" zoomScale="90" zoomScaleSheetLayoutView="90" workbookViewId="0">
      <pane xSplit="7" ySplit="8" topLeftCell="H10" activePane="bottomRight" state="frozen"/>
      <selection pane="topRight" activeCell="H1" sqref="H1"/>
      <selection pane="bottomLeft" activeCell="A9" sqref="A9"/>
      <selection pane="bottomRight" activeCell="C10" sqref="C10: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49"/>
      <c r="C2" s="550"/>
      <c r="D2" s="551"/>
      <c r="E2" s="558" t="s">
        <v>10</v>
      </c>
      <c r="F2" s="559"/>
      <c r="G2" s="559"/>
      <c r="H2" s="560"/>
      <c r="I2" s="565" t="s">
        <v>11</v>
      </c>
      <c r="J2" s="566"/>
      <c r="K2" s="569">
        <f>Данные!B16</f>
        <v>32</v>
      </c>
      <c r="L2" s="570"/>
      <c r="M2" s="66"/>
      <c r="N2" s="67"/>
      <c r="O2" s="68"/>
      <c r="P2" s="561"/>
      <c r="Q2" s="561"/>
      <c r="R2" s="69"/>
      <c r="S2" s="70"/>
    </row>
    <row r="3" spans="1:24" ht="17.25" customHeight="1" thickBot="1" x14ac:dyDescent="0.25">
      <c r="A3" s="65"/>
      <c r="B3" s="552"/>
      <c r="C3" s="553"/>
      <c r="D3" s="554"/>
      <c r="E3" s="562" t="s">
        <v>38</v>
      </c>
      <c r="F3" s="563"/>
      <c r="G3" s="563"/>
      <c r="H3" s="564"/>
      <c r="I3" s="567"/>
      <c r="J3" s="568"/>
      <c r="K3" s="571"/>
      <c r="L3" s="572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55"/>
      <c r="C4" s="556"/>
      <c r="D4" s="557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76" t="s">
        <v>13</v>
      </c>
      <c r="C5" s="577"/>
      <c r="D5" s="503" t="str">
        <f>Данные!$A5</f>
        <v>PCI</v>
      </c>
      <c r="E5" s="504"/>
      <c r="F5" s="504"/>
      <c r="G5" s="504"/>
      <c r="H5" s="505"/>
      <c r="I5" s="578"/>
      <c r="J5" s="579"/>
      <c r="K5" s="504"/>
      <c r="L5" s="505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76" t="s">
        <v>12</v>
      </c>
      <c r="C6" s="580"/>
      <c r="D6" s="497" t="str">
        <f>Данные!$A2</f>
        <v>ХXI-В-28-2.1-500-14 (Брест колоски 0.5 л.)</v>
      </c>
      <c r="E6" s="581"/>
      <c r="F6" s="581"/>
      <c r="G6" s="581"/>
      <c r="H6" s="582"/>
      <c r="I6" s="578"/>
      <c r="J6" s="579"/>
      <c r="K6" s="504"/>
      <c r="L6" s="505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83" t="s">
        <v>14</v>
      </c>
      <c r="C7" s="584"/>
      <c r="D7" s="506">
        <f>Данные!$A8</f>
        <v>0</v>
      </c>
      <c r="E7" s="585"/>
      <c r="F7" s="585"/>
      <c r="G7" s="585"/>
      <c r="H7" s="586"/>
      <c r="I7" s="583" t="s">
        <v>15</v>
      </c>
      <c r="J7" s="587"/>
      <c r="K7" s="494">
        <f>Данные!$A11</f>
        <v>0</v>
      </c>
      <c r="L7" s="495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>
        <v>265.95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  <c r="V10" s="91"/>
      <c r="W10" s="91"/>
      <c r="X10" s="91"/>
    </row>
    <row r="11" spans="1:24" ht="24.75" customHeight="1" x14ac:dyDescent="0.2">
      <c r="A11" s="78"/>
      <c r="B11" s="97" t="s">
        <v>3</v>
      </c>
      <c r="C11" s="322">
        <v>5</v>
      </c>
      <c r="D11" s="98">
        <v>0.1</v>
      </c>
      <c r="E11" s="98">
        <v>0</v>
      </c>
      <c r="F11" s="119" t="s">
        <v>16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  <c r="V11" s="91"/>
      <c r="W11" s="101"/>
      <c r="X11" s="91"/>
    </row>
    <row r="12" spans="1:24" ht="24.75" customHeight="1" x14ac:dyDescent="0.2">
      <c r="A12" s="78"/>
      <c r="B12" s="97" t="s">
        <v>27</v>
      </c>
      <c r="C12" s="322">
        <v>10</v>
      </c>
      <c r="D12" s="98">
        <v>0.1</v>
      </c>
      <c r="E12" s="98">
        <v>0</v>
      </c>
      <c r="F12" s="118" t="s">
        <v>16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  <c r="V12" s="91"/>
      <c r="W12" s="102"/>
      <c r="X12" s="91"/>
    </row>
    <row r="13" spans="1:24" ht="24.75" customHeight="1" x14ac:dyDescent="0.2">
      <c r="A13" s="78"/>
      <c r="B13" s="97" t="s">
        <v>4</v>
      </c>
      <c r="C13" s="386">
        <v>157</v>
      </c>
      <c r="D13" s="98">
        <v>0.1</v>
      </c>
      <c r="E13" s="98">
        <v>-0.1</v>
      </c>
      <c r="F13" s="117" t="s">
        <v>19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  <c r="V13" s="91"/>
      <c r="W13" s="102"/>
      <c r="X13" s="91"/>
    </row>
    <row r="14" spans="1:24" ht="24.75" customHeight="1" x14ac:dyDescent="0.2">
      <c r="A14" s="78"/>
      <c r="B14" s="97" t="s">
        <v>5</v>
      </c>
      <c r="C14" s="98">
        <v>239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  <c r="V14" s="91"/>
      <c r="W14" s="102"/>
      <c r="X14" s="91"/>
    </row>
    <row r="15" spans="1:24" ht="24.75" customHeight="1" x14ac:dyDescent="0.2">
      <c r="A15" s="78"/>
      <c r="B15" s="97" t="s">
        <v>30</v>
      </c>
      <c r="C15" s="322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  <c r="V15" s="91"/>
      <c r="W15" s="101"/>
      <c r="X15" s="91"/>
    </row>
    <row r="16" spans="1:24" ht="24.75" customHeight="1" x14ac:dyDescent="0.2">
      <c r="A16" s="78"/>
      <c r="B16" s="97" t="s">
        <v>31</v>
      </c>
      <c r="C16" s="322">
        <v>75.400000000000006</v>
      </c>
      <c r="D16" s="98">
        <v>0.03</v>
      </c>
      <c r="E16" s="98">
        <v>0</v>
      </c>
      <c r="F16" s="116" t="s">
        <v>16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  <c r="V16" s="91"/>
      <c r="W16" s="102"/>
      <c r="X16" s="91"/>
    </row>
    <row r="17" spans="1:24" ht="24.75" customHeight="1" x14ac:dyDescent="0.2">
      <c r="A17" s="78"/>
      <c r="B17" s="104" t="s">
        <v>32</v>
      </c>
      <c r="C17" s="105">
        <v>25.3</v>
      </c>
      <c r="D17" s="105">
        <v>0.05</v>
      </c>
      <c r="E17" s="98">
        <v>0</v>
      </c>
      <c r="F17" s="115" t="s">
        <v>19</v>
      </c>
      <c r="G17" s="55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  <c r="V17" s="91"/>
      <c r="W17" s="101"/>
      <c r="X17" s="91"/>
    </row>
    <row r="18" spans="1:24" ht="24.75" customHeight="1" x14ac:dyDescent="0.2">
      <c r="A18" s="78"/>
      <c r="B18" s="104" t="s">
        <v>33</v>
      </c>
      <c r="C18" s="105">
        <v>47</v>
      </c>
      <c r="D18" s="105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28"/>
      <c r="M18" s="328"/>
      <c r="N18" s="328"/>
      <c r="O18" s="328"/>
      <c r="P18" s="328"/>
      <c r="Q18" s="328"/>
      <c r="R18" s="329"/>
      <c r="S18" s="86"/>
      <c r="V18" s="91"/>
      <c r="W18" s="101"/>
      <c r="X18" s="91"/>
    </row>
    <row r="19" spans="1:24" ht="33.75" x14ac:dyDescent="0.2">
      <c r="A19" s="78"/>
      <c r="B19" s="104" t="s">
        <v>34</v>
      </c>
      <c r="C19" s="361">
        <v>77.88</v>
      </c>
      <c r="D19" s="105">
        <v>0.02</v>
      </c>
      <c r="E19" s="98">
        <v>-0.02</v>
      </c>
      <c r="F19" s="116" t="s">
        <v>16</v>
      </c>
      <c r="G19" s="59" t="s">
        <v>36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  <c r="V19" s="91"/>
      <c r="W19" s="101"/>
      <c r="X19" s="91"/>
    </row>
    <row r="20" spans="1:24" ht="34.5" thickBot="1" x14ac:dyDescent="0.25">
      <c r="A20" s="78"/>
      <c r="B20" s="104" t="s">
        <v>35</v>
      </c>
      <c r="C20" s="323">
        <v>0.2</v>
      </c>
      <c r="D20" s="105">
        <v>0.02</v>
      </c>
      <c r="E20" s="98">
        <v>-0.02</v>
      </c>
      <c r="F20" s="51" t="s">
        <v>19</v>
      </c>
      <c r="G20" s="120" t="s">
        <v>37</v>
      </c>
      <c r="H20" s="107"/>
      <c r="I20" s="108"/>
      <c r="J20" s="108"/>
      <c r="K20" s="108"/>
      <c r="L20" s="332"/>
      <c r="M20" s="332"/>
      <c r="N20" s="332"/>
      <c r="O20" s="332"/>
      <c r="P20" s="332"/>
      <c r="Q20" s="332"/>
      <c r="R20" s="333"/>
      <c r="S20" s="86"/>
    </row>
    <row r="21" spans="1:24" ht="13.5" thickBot="1" x14ac:dyDescent="0.25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24" ht="13.5" customHeight="1" thickTop="1" x14ac:dyDescent="0.2"/>
  </sheetData>
  <mergeCells count="18"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  <mergeCell ref="K2:L3"/>
    <mergeCell ref="E2:H2"/>
    <mergeCell ref="P2:Q2"/>
    <mergeCell ref="B2:D4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5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49"/>
      <c r="C2" s="550"/>
      <c r="D2" s="551"/>
      <c r="E2" s="558" t="s">
        <v>10</v>
      </c>
      <c r="F2" s="559"/>
      <c r="G2" s="559"/>
      <c r="H2" s="560"/>
      <c r="I2" s="565" t="s">
        <v>11</v>
      </c>
      <c r="J2" s="566"/>
      <c r="K2" s="569">
        <f>Данные!B17</f>
        <v>32</v>
      </c>
      <c r="L2" s="570"/>
      <c r="M2" s="7"/>
      <c r="N2" s="8"/>
      <c r="O2" s="9"/>
      <c r="P2" s="621"/>
      <c r="Q2" s="621"/>
      <c r="R2" s="10"/>
      <c r="S2" s="11"/>
    </row>
    <row r="3" spans="1:19" ht="17.25" customHeight="1" thickBot="1" x14ac:dyDescent="0.25">
      <c r="A3" s="6"/>
      <c r="B3" s="552"/>
      <c r="C3" s="553"/>
      <c r="D3" s="554"/>
      <c r="E3" s="562" t="s">
        <v>23</v>
      </c>
      <c r="F3" s="563"/>
      <c r="G3" s="563"/>
      <c r="H3" s="564"/>
      <c r="I3" s="567"/>
      <c r="J3" s="568"/>
      <c r="K3" s="571"/>
      <c r="L3" s="572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55"/>
      <c r="C4" s="556"/>
      <c r="D4" s="557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76" t="s">
        <v>13</v>
      </c>
      <c r="C5" s="577"/>
      <c r="D5" s="503" t="str">
        <f>Данные!$A5</f>
        <v>PCI</v>
      </c>
      <c r="E5" s="504"/>
      <c r="F5" s="504"/>
      <c r="G5" s="504"/>
      <c r="H5" s="505"/>
      <c r="I5" s="578"/>
      <c r="J5" s="579"/>
      <c r="K5" s="504"/>
      <c r="L5" s="505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76" t="s">
        <v>12</v>
      </c>
      <c r="C6" s="580"/>
      <c r="D6" s="497" t="str">
        <f>Данные!$A2</f>
        <v>ХXI-В-28-2.1-500-14 (Брест колоски 0.5 л.)</v>
      </c>
      <c r="E6" s="581"/>
      <c r="F6" s="581"/>
      <c r="G6" s="581"/>
      <c r="H6" s="582"/>
      <c r="I6" s="578"/>
      <c r="J6" s="579"/>
      <c r="K6" s="504"/>
      <c r="L6" s="505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83" t="s">
        <v>14</v>
      </c>
      <c r="C7" s="584"/>
      <c r="D7" s="506">
        <f>Данные!$A8</f>
        <v>0</v>
      </c>
      <c r="E7" s="585"/>
      <c r="F7" s="585"/>
      <c r="G7" s="585"/>
      <c r="H7" s="586"/>
      <c r="I7" s="583" t="s">
        <v>15</v>
      </c>
      <c r="J7" s="587"/>
      <c r="K7" s="494">
        <f>Данные!$A11</f>
        <v>0</v>
      </c>
      <c r="L7" s="495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4"/>
      <c r="M9" s="334"/>
      <c r="N9" s="334"/>
      <c r="O9" s="334"/>
      <c r="P9" s="334"/>
      <c r="Q9" s="334"/>
      <c r="R9" s="335"/>
      <c r="S9" s="38"/>
    </row>
    <row r="10" spans="1:19" ht="34.5" thickBot="1" x14ac:dyDescent="0.25">
      <c r="A10" s="24"/>
      <c r="B10" s="50" t="s">
        <v>6</v>
      </c>
      <c r="C10" s="387">
        <v>46.93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6"/>
      <c r="M10" s="336"/>
      <c r="N10" s="336"/>
      <c r="O10" s="336"/>
      <c r="P10" s="336"/>
      <c r="Q10" s="336"/>
      <c r="R10" s="337"/>
      <c r="S10" s="32"/>
    </row>
    <row r="11" spans="1:19" ht="23.1" customHeight="1" x14ac:dyDescent="0.2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6"/>
      <c r="M11" s="336"/>
      <c r="N11" s="336"/>
      <c r="O11" s="336"/>
      <c r="P11" s="336"/>
      <c r="Q11" s="336"/>
      <c r="R11" s="337"/>
      <c r="S11" s="32"/>
    </row>
    <row r="12" spans="1:19" ht="23.1" customHeight="1" x14ac:dyDescent="0.2">
      <c r="A12" s="24"/>
      <c r="B12" s="50" t="s">
        <v>3</v>
      </c>
      <c r="C12" s="340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6"/>
      <c r="M12" s="336"/>
      <c r="N12" s="336"/>
      <c r="O12" s="336"/>
      <c r="P12" s="336"/>
      <c r="Q12" s="336"/>
      <c r="R12" s="337"/>
      <c r="S12" s="32"/>
    </row>
    <row r="13" spans="1:19" ht="23.1" customHeight="1" x14ac:dyDescent="0.2">
      <c r="A13" s="24"/>
      <c r="B13" s="50" t="s">
        <v>7</v>
      </c>
      <c r="C13" s="340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6"/>
      <c r="M13" s="336"/>
      <c r="N13" s="336"/>
      <c r="O13" s="336"/>
      <c r="P13" s="336"/>
      <c r="Q13" s="336"/>
      <c r="R13" s="337"/>
      <c r="S13" s="32"/>
    </row>
    <row r="14" spans="1:19" ht="23.1" customHeight="1" x14ac:dyDescent="0.2">
      <c r="A14" s="24"/>
      <c r="B14" s="50" t="s">
        <v>8</v>
      </c>
      <c r="C14" s="340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6"/>
      <c r="M14" s="336"/>
      <c r="N14" s="336"/>
      <c r="O14" s="336"/>
      <c r="P14" s="336"/>
      <c r="Q14" s="336"/>
      <c r="R14" s="337"/>
      <c r="S14" s="32"/>
    </row>
    <row r="15" spans="1:19" ht="23.1" customHeight="1" thickBot="1" x14ac:dyDescent="0.25">
      <c r="A15" s="24"/>
      <c r="B15" s="57" t="s">
        <v>4</v>
      </c>
      <c r="C15" s="341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38"/>
      <c r="M15" s="338"/>
      <c r="N15" s="338"/>
      <c r="O15" s="338"/>
      <c r="P15" s="338"/>
      <c r="Q15" s="338"/>
      <c r="R15" s="339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"/>
  </sheetData>
  <mergeCells count="18">
    <mergeCell ref="E3:H3"/>
    <mergeCell ref="B5:C5"/>
    <mergeCell ref="D5:H5"/>
    <mergeCell ref="E2:H2"/>
    <mergeCell ref="B7:C7"/>
    <mergeCell ref="D7:H7"/>
    <mergeCell ref="B2:D4"/>
    <mergeCell ref="I7:J7"/>
    <mergeCell ref="K7:L7"/>
    <mergeCell ref="B6:C6"/>
    <mergeCell ref="D6:H6"/>
    <mergeCell ref="I6:J6"/>
    <mergeCell ref="P2:Q2"/>
    <mergeCell ref="K6:L6"/>
    <mergeCell ref="K5:L5"/>
    <mergeCell ref="I5:J5"/>
    <mergeCell ref="I2:J3"/>
    <mergeCell ref="K2:L3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4"/>
  <sheetViews>
    <sheetView showZeros="0" view="pageBreakPreview" zoomScale="90" zoomScaleSheetLayoutView="90" workbookViewId="0">
      <pane xSplit="7" ySplit="8" topLeftCell="J15" activePane="bottomRight" state="frozen"/>
      <selection pane="topRight" activeCell="H1" sqref="H1"/>
      <selection pane="bottomLeft" activeCell="A9" sqref="A9"/>
      <selection pane="bottomRight" activeCell="L24" sqref="L24:P24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Данные!B18</f>
        <v>60</v>
      </c>
      <c r="L2" s="611"/>
      <c r="M2" s="623"/>
      <c r="N2" s="624"/>
      <c r="O2" s="624"/>
      <c r="P2" s="624"/>
      <c r="Q2" s="624"/>
      <c r="R2" s="625"/>
      <c r="S2" s="70"/>
    </row>
    <row r="3" spans="1:19" ht="17.25" customHeight="1" thickBot="1" x14ac:dyDescent="0.25">
      <c r="A3" s="65"/>
      <c r="B3" s="594"/>
      <c r="C3" s="595"/>
      <c r="D3" s="596"/>
      <c r="E3" s="603" t="s">
        <v>47</v>
      </c>
      <c r="F3" s="604"/>
      <c r="G3" s="604"/>
      <c r="H3" s="605"/>
      <c r="I3" s="608"/>
      <c r="J3" s="609"/>
      <c r="K3" s="612"/>
      <c r="L3" s="613"/>
      <c r="M3" s="626"/>
      <c r="N3" s="627"/>
      <c r="O3" s="627"/>
      <c r="P3" s="627"/>
      <c r="Q3" s="627"/>
      <c r="R3" s="628"/>
      <c r="S3" s="70"/>
    </row>
    <row r="4" spans="1:19" ht="17.100000000000001" customHeight="1" thickBot="1" x14ac:dyDescent="0.25">
      <c r="A4" s="65"/>
      <c r="B4" s="597"/>
      <c r="C4" s="598"/>
      <c r="D4" s="599"/>
      <c r="E4" s="250"/>
      <c r="F4" s="250"/>
      <c r="G4" s="250"/>
      <c r="H4" s="250"/>
      <c r="I4" s="251"/>
      <c r="J4" s="249"/>
      <c r="K4" s="252"/>
      <c r="L4" s="253"/>
      <c r="M4" s="626"/>
      <c r="N4" s="627"/>
      <c r="O4" s="627"/>
      <c r="P4" s="627"/>
      <c r="Q4" s="627"/>
      <c r="R4" s="628"/>
      <c r="S4" s="70"/>
    </row>
    <row r="5" spans="1:19" ht="24.75" customHeight="1" thickTop="1" thickBot="1" x14ac:dyDescent="0.25">
      <c r="A5" s="65"/>
      <c r="B5" s="576" t="s">
        <v>13</v>
      </c>
      <c r="C5" s="614"/>
      <c r="D5" s="503" t="str">
        <f>Данные!$A5</f>
        <v>PCI</v>
      </c>
      <c r="E5" s="504"/>
      <c r="F5" s="504"/>
      <c r="G5" s="504"/>
      <c r="H5" s="505"/>
      <c r="I5" s="615"/>
      <c r="J5" s="616"/>
      <c r="K5" s="617"/>
      <c r="L5" s="505"/>
      <c r="M5" s="626"/>
      <c r="N5" s="627"/>
      <c r="O5" s="627"/>
      <c r="P5" s="627"/>
      <c r="Q5" s="627"/>
      <c r="R5" s="628"/>
      <c r="S5" s="70"/>
    </row>
    <row r="6" spans="1:19" ht="17.100000000000001" customHeight="1" thickTop="1" thickBot="1" x14ac:dyDescent="0.25">
      <c r="A6" s="65"/>
      <c r="B6" s="576" t="s">
        <v>12</v>
      </c>
      <c r="C6" s="614"/>
      <c r="D6" s="497" t="str">
        <f>Данные!$A2</f>
        <v>ХXI-В-28-2.1-500-14 (Брест колоски 0.5 л.)</v>
      </c>
      <c r="E6" s="581"/>
      <c r="F6" s="581"/>
      <c r="G6" s="581"/>
      <c r="H6" s="582"/>
      <c r="I6" s="615"/>
      <c r="J6" s="616"/>
      <c r="K6" s="617"/>
      <c r="L6" s="505"/>
      <c r="M6" s="626"/>
      <c r="N6" s="627"/>
      <c r="O6" s="627"/>
      <c r="P6" s="627"/>
      <c r="Q6" s="627"/>
      <c r="R6" s="628"/>
      <c r="S6" s="70"/>
    </row>
    <row r="7" spans="1:19" ht="90.75" customHeight="1" thickTop="1" thickBot="1" x14ac:dyDescent="0.25">
      <c r="A7" s="65"/>
      <c r="B7" s="583" t="s">
        <v>14</v>
      </c>
      <c r="C7" s="618"/>
      <c r="D7" s="506">
        <f>Данные!$A8</f>
        <v>0</v>
      </c>
      <c r="E7" s="585"/>
      <c r="F7" s="585"/>
      <c r="G7" s="585"/>
      <c r="H7" s="586"/>
      <c r="I7" s="619" t="s">
        <v>15</v>
      </c>
      <c r="J7" s="618"/>
      <c r="K7" s="494">
        <f>Данные!$A11</f>
        <v>0</v>
      </c>
      <c r="L7" s="495"/>
      <c r="M7" s="626"/>
      <c r="N7" s="627"/>
      <c r="O7" s="627"/>
      <c r="P7" s="627"/>
      <c r="Q7" s="627"/>
      <c r="R7" s="628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99"/>
      <c r="I9" s="199"/>
      <c r="J9" s="199"/>
      <c r="K9" s="199"/>
      <c r="L9" s="199"/>
      <c r="M9" s="88"/>
      <c r="N9" s="88"/>
      <c r="O9" s="88"/>
      <c r="P9" s="88"/>
      <c r="Q9" s="88"/>
      <c r="R9" s="89"/>
      <c r="S9" s="90"/>
    </row>
    <row r="10" spans="1:19" ht="24.2" customHeight="1" x14ac:dyDescent="0.2">
      <c r="A10" s="78"/>
      <c r="B10" s="92" t="s">
        <v>25</v>
      </c>
      <c r="C10" s="342">
        <v>75.400000000000006</v>
      </c>
      <c r="D10" s="93">
        <v>0.01</v>
      </c>
      <c r="E10" s="93">
        <v>-0.01</v>
      </c>
      <c r="F10" s="116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2" customHeight="1" x14ac:dyDescent="0.2">
      <c r="A11" s="78"/>
      <c r="B11" s="200" t="s">
        <v>26</v>
      </c>
      <c r="C11" s="131">
        <v>25</v>
      </c>
      <c r="D11" s="131">
        <v>0.05</v>
      </c>
      <c r="E11" s="131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2" customHeight="1" x14ac:dyDescent="0.2">
      <c r="A12" s="78"/>
      <c r="B12" s="200" t="s">
        <v>2</v>
      </c>
      <c r="C12" s="131">
        <v>24.9</v>
      </c>
      <c r="D12" s="131">
        <v>0.05</v>
      </c>
      <c r="E12" s="131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2" customHeight="1" x14ac:dyDescent="0.2">
      <c r="A13" s="78"/>
      <c r="B13" s="200" t="s">
        <v>3</v>
      </c>
      <c r="C13" s="343">
        <v>38.1</v>
      </c>
      <c r="D13" s="131">
        <v>0.03</v>
      </c>
      <c r="E13" s="131">
        <v>0</v>
      </c>
      <c r="F13" s="116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2" customHeight="1" x14ac:dyDescent="0.2">
      <c r="A14" s="78"/>
      <c r="B14" s="97" t="s">
        <v>27</v>
      </c>
      <c r="C14" s="322">
        <v>45.3</v>
      </c>
      <c r="D14" s="98">
        <v>0.03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2" customHeight="1" x14ac:dyDescent="0.2">
      <c r="A15" s="78"/>
      <c r="B15" s="97" t="s">
        <v>28</v>
      </c>
      <c r="C15" s="98">
        <v>3.15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2" customHeight="1" x14ac:dyDescent="0.2">
      <c r="A16" s="78"/>
      <c r="B16" s="97" t="s">
        <v>9</v>
      </c>
      <c r="C16" s="98">
        <v>50.8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2" customHeight="1" x14ac:dyDescent="0.2">
      <c r="A17" s="78"/>
      <c r="B17" s="97" t="s">
        <v>29</v>
      </c>
      <c r="C17" s="98">
        <v>23.6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2" customHeight="1" x14ac:dyDescent="0.2">
      <c r="A18" s="78"/>
      <c r="B18" s="97" t="s">
        <v>30</v>
      </c>
      <c r="C18" s="322">
        <v>9.52</v>
      </c>
      <c r="D18" s="98">
        <v>0.03</v>
      </c>
      <c r="E18" s="98">
        <v>0</v>
      </c>
      <c r="F18" s="116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2" customHeight="1" x14ac:dyDescent="0.2">
      <c r="A19" s="78"/>
      <c r="B19" s="97" t="s">
        <v>41</v>
      </c>
      <c r="C19" s="322"/>
      <c r="D19" s="98"/>
      <c r="E19" s="98"/>
      <c r="F19" s="116"/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24.2" customHeight="1" x14ac:dyDescent="0.2">
      <c r="A20" s="78"/>
      <c r="B20" s="97" t="s">
        <v>35</v>
      </c>
      <c r="C20" s="98">
        <v>27.1</v>
      </c>
      <c r="D20" s="98">
        <v>0.05</v>
      </c>
      <c r="E20" s="103">
        <v>-0.05</v>
      </c>
      <c r="F20" s="51" t="s">
        <v>19</v>
      </c>
      <c r="G20" s="56" t="s">
        <v>22</v>
      </c>
      <c r="H20" s="99"/>
      <c r="I20" s="98"/>
      <c r="J20" s="98"/>
      <c r="K20" s="98"/>
      <c r="L20" s="98"/>
      <c r="M20" s="98"/>
      <c r="N20" s="98"/>
      <c r="O20" s="98"/>
      <c r="P20" s="98"/>
      <c r="Q20" s="98"/>
      <c r="R20" s="100"/>
      <c r="S20" s="86"/>
    </row>
    <row r="21" spans="1:19" ht="34.5" thickBot="1" x14ac:dyDescent="0.25">
      <c r="A21" s="78"/>
      <c r="B21" s="573" t="s">
        <v>48</v>
      </c>
      <c r="C21" s="574"/>
      <c r="D21" s="574"/>
      <c r="E21" s="575"/>
      <c r="F21" s="116" t="s">
        <v>16</v>
      </c>
      <c r="G21" s="59" t="s">
        <v>24</v>
      </c>
      <c r="H21" s="107"/>
      <c r="I21" s="108"/>
      <c r="J21" s="108"/>
      <c r="K21" s="108"/>
      <c r="L21" s="108"/>
      <c r="M21" s="108"/>
      <c r="N21" s="108"/>
      <c r="O21" s="108"/>
      <c r="P21" s="108"/>
      <c r="Q21" s="108"/>
      <c r="R21" s="109"/>
      <c r="S21" s="86"/>
    </row>
    <row r="22" spans="1:19" ht="6" customHeight="1" thickBot="1" x14ac:dyDescent="0.25">
      <c r="A22" s="110"/>
      <c r="B22" s="111"/>
      <c r="C22" s="111"/>
      <c r="D22" s="111"/>
      <c r="E22" s="112"/>
      <c r="F22" s="112"/>
      <c r="G22" s="111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4"/>
    </row>
    <row r="23" spans="1:19" ht="13.5" customHeight="1" thickTop="1" x14ac:dyDescent="0.2">
      <c r="B23" s="123"/>
    </row>
    <row r="24" spans="1:19" x14ac:dyDescent="0.2">
      <c r="L24" s="622" t="s">
        <v>140</v>
      </c>
      <c r="M24" s="622"/>
      <c r="N24" s="622"/>
      <c r="O24" s="469"/>
      <c r="P24" s="469"/>
    </row>
  </sheetData>
  <mergeCells count="20"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  <mergeCell ref="D7:H7"/>
    <mergeCell ref="I7:J7"/>
    <mergeCell ref="L24:N24"/>
    <mergeCell ref="B21:E21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9"/>
  <sheetViews>
    <sheetView showZeros="0" view="pageBreakPreview" zoomScale="90" zoomScaleSheetLayoutView="90" workbookViewId="0">
      <pane xSplit="7" ySplit="8" topLeftCell="J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Данные!B19</f>
        <v>60</v>
      </c>
      <c r="L2" s="611"/>
      <c r="M2" s="66"/>
      <c r="N2" s="67"/>
      <c r="O2" s="68"/>
      <c r="P2" s="629"/>
      <c r="Q2" s="629"/>
      <c r="R2" s="69"/>
      <c r="S2" s="70"/>
    </row>
    <row r="3" spans="1:19" ht="17.25" customHeight="1" thickBot="1" x14ac:dyDescent="0.25">
      <c r="A3" s="65"/>
      <c r="B3" s="594"/>
      <c r="C3" s="595"/>
      <c r="D3" s="596"/>
      <c r="E3" s="603" t="s">
        <v>90</v>
      </c>
      <c r="F3" s="604"/>
      <c r="G3" s="604"/>
      <c r="H3" s="605"/>
      <c r="I3" s="608"/>
      <c r="J3" s="609"/>
      <c r="K3" s="612"/>
      <c r="L3" s="613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597"/>
      <c r="C4" s="598"/>
      <c r="D4" s="599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76" t="s">
        <v>13</v>
      </c>
      <c r="C5" s="614"/>
      <c r="D5" s="503" t="str">
        <f>Данные!$A5</f>
        <v>PCI</v>
      </c>
      <c r="E5" s="504"/>
      <c r="F5" s="504"/>
      <c r="G5" s="504"/>
      <c r="H5" s="505"/>
      <c r="I5" s="615"/>
      <c r="J5" s="616"/>
      <c r="K5" s="617"/>
      <c r="L5" s="505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76" t="s">
        <v>12</v>
      </c>
      <c r="C6" s="614"/>
      <c r="D6" s="497" t="str">
        <f>Данные!$A2</f>
        <v>ХXI-В-28-2.1-500-14 (Брест колоски 0.5 л.)</v>
      </c>
      <c r="E6" s="581"/>
      <c r="F6" s="581"/>
      <c r="G6" s="581"/>
      <c r="H6" s="582"/>
      <c r="I6" s="615"/>
      <c r="J6" s="616"/>
      <c r="K6" s="617"/>
      <c r="L6" s="505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83" t="s">
        <v>14</v>
      </c>
      <c r="C7" s="618"/>
      <c r="D7" s="506">
        <f>Данные!$A8</f>
        <v>0</v>
      </c>
      <c r="E7" s="585"/>
      <c r="F7" s="585"/>
      <c r="G7" s="585"/>
      <c r="H7" s="586"/>
      <c r="I7" s="619" t="s">
        <v>15</v>
      </c>
      <c r="J7" s="618"/>
      <c r="K7" s="494">
        <f>Данные!$A11</f>
        <v>0</v>
      </c>
      <c r="L7" s="495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32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9" t="s">
        <v>26</v>
      </c>
      <c r="C10" s="98">
        <v>24.7</v>
      </c>
      <c r="D10" s="98">
        <v>0.05</v>
      </c>
      <c r="E10" s="98">
        <v>0</v>
      </c>
      <c r="F10" s="116" t="s">
        <v>16</v>
      </c>
      <c r="G10" s="59" t="s">
        <v>49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">
      <c r="A11" s="78"/>
      <c r="B11" s="129" t="s">
        <v>2</v>
      </c>
      <c r="C11" s="98">
        <v>20.7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">
      <c r="A12" s="78"/>
      <c r="B12" s="129" t="s">
        <v>3</v>
      </c>
      <c r="C12" s="322">
        <v>28.6</v>
      </c>
      <c r="D12" s="98">
        <v>0</v>
      </c>
      <c r="E12" s="98">
        <v>-0.03</v>
      </c>
      <c r="F12" s="116" t="s">
        <v>16</v>
      </c>
      <c r="G12" s="55" t="s">
        <v>22</v>
      </c>
      <c r="H12" s="130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">
      <c r="A13" s="78"/>
      <c r="B13" s="129" t="s">
        <v>27</v>
      </c>
      <c r="C13" s="322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">
      <c r="A14" s="78"/>
      <c r="B14" s="129" t="s">
        <v>9</v>
      </c>
      <c r="C14" s="98">
        <v>12.9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">
      <c r="A15" s="78"/>
      <c r="B15" s="129" t="s">
        <v>5</v>
      </c>
      <c r="C15" s="322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25">
      <c r="A16" s="78"/>
      <c r="B16" s="573" t="s">
        <v>50</v>
      </c>
      <c r="C16" s="574"/>
      <c r="D16" s="574"/>
      <c r="E16" s="575"/>
      <c r="F16" s="259" t="s">
        <v>16</v>
      </c>
      <c r="G16" s="198" t="s">
        <v>46</v>
      </c>
      <c r="H16" s="107"/>
      <c r="I16" s="108"/>
      <c r="J16" s="108"/>
      <c r="K16" s="108"/>
      <c r="L16" s="108"/>
      <c r="M16" s="108"/>
      <c r="N16" s="108"/>
      <c r="O16" s="108"/>
      <c r="P16" s="108"/>
      <c r="Q16" s="121"/>
      <c r="R16" s="122"/>
      <c r="S16" s="86"/>
    </row>
    <row r="17" spans="1:19" ht="10.5" customHeight="1" thickBot="1" x14ac:dyDescent="0.25">
      <c r="A17" s="110"/>
      <c r="B17" s="128"/>
      <c r="C17" s="127"/>
      <c r="D17" s="127"/>
      <c r="E17" s="127"/>
      <c r="F17" s="126"/>
      <c r="G17" s="125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4"/>
    </row>
    <row r="18" spans="1:19" ht="13.5" customHeight="1" thickTop="1" x14ac:dyDescent="0.2">
      <c r="B18" s="123"/>
    </row>
    <row r="19" spans="1:19" x14ac:dyDescent="0.2">
      <c r="K19" s="622" t="s">
        <v>140</v>
      </c>
      <c r="L19" s="622"/>
      <c r="M19" s="622"/>
      <c r="N19" s="469"/>
      <c r="O19" s="469"/>
    </row>
  </sheetData>
  <mergeCells count="20">
    <mergeCell ref="K19:M19"/>
    <mergeCell ref="B16:E16"/>
    <mergeCell ref="B2:D4"/>
    <mergeCell ref="B5:C5"/>
    <mergeCell ref="K7:L7"/>
    <mergeCell ref="B7:C7"/>
    <mergeCell ref="D7:H7"/>
    <mergeCell ref="I7:J7"/>
    <mergeCell ref="B6:C6"/>
    <mergeCell ref="D6:H6"/>
    <mergeCell ref="I6:J6"/>
    <mergeCell ref="K6:L6"/>
    <mergeCell ref="D5:H5"/>
    <mergeCell ref="I5:J5"/>
    <mergeCell ref="K5:L5"/>
    <mergeCell ref="P2:Q2"/>
    <mergeCell ref="E2:H2"/>
    <mergeCell ref="E3:H3"/>
    <mergeCell ref="I2:J3"/>
    <mergeCell ref="K2:L3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9</vt:i4>
      </vt:variant>
    </vt:vector>
  </HeadingPairs>
  <TitlesOfParts>
    <vt:vector size="22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2019-11-19T10:13:40Z</cp:lastPrinted>
  <dcterms:created xsi:type="dcterms:W3CDTF">2004-01-21T15:24:02Z</dcterms:created>
  <dcterms:modified xsi:type="dcterms:W3CDTF">2020-05-21T07:49:40Z</dcterms:modified>
</cp:coreProperties>
</file>