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"/>
    </mc:Choice>
  </mc:AlternateContent>
  <bookViews>
    <workbookView xWindow="1000" yWindow="460" windowWidth="32600" windowHeight="20540" tabRatio="500"/>
  </bookViews>
  <sheets>
    <sheet name="xtal_annotation" sheetId="1" r:id="rId1"/>
    <sheet name="wt" sheetId="2" r:id="rId2"/>
    <sheet name="anomalies" sheetId="6" r:id="rId3"/>
    <sheet name="peptide ligands" sheetId="7" r:id="rId4"/>
    <sheet name="endogenous" sheetId="8" r:id="rId5"/>
    <sheet name="align_view_interaction_single" sheetId="10" r:id="rId6"/>
    <sheet name="align_view_interaction_subfam" sheetId="11" r:id="rId7"/>
    <sheet name="notes" sheetId="9" r:id="rId8"/>
    <sheet name="B1_depracated" sheetId="3" r:id="rId9"/>
    <sheet name="H2-T5 region_depracated" sheetId="4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" l="1"/>
  <c r="A19" i="1"/>
  <c r="A20" i="1"/>
  <c r="A21" i="1"/>
  <c r="Z99" i="11"/>
  <c r="AA99" i="11"/>
  <c r="AB99" i="11"/>
  <c r="Z153" i="11"/>
  <c r="AA153" i="11"/>
  <c r="AB153" i="11"/>
  <c r="Z154" i="11"/>
  <c r="AA154" i="11"/>
  <c r="AB154" i="11"/>
  <c r="Z155" i="11"/>
  <c r="AA155" i="11"/>
  <c r="AB155" i="11"/>
  <c r="Z156" i="11"/>
  <c r="AA156" i="11"/>
  <c r="AB156" i="11"/>
  <c r="Z157" i="11"/>
  <c r="AA157" i="11"/>
  <c r="AB157" i="11"/>
  <c r="Z158" i="11"/>
  <c r="AA158" i="11"/>
  <c r="AB158" i="11"/>
  <c r="Z159" i="11"/>
  <c r="AA159" i="11"/>
  <c r="AB159" i="11"/>
  <c r="Z160" i="11"/>
  <c r="AA160" i="11"/>
  <c r="AB160" i="11"/>
  <c r="Z161" i="11"/>
  <c r="AA161" i="11"/>
  <c r="AB161" i="11"/>
  <c r="Z162" i="11"/>
  <c r="AA162" i="11"/>
  <c r="AB162" i="11"/>
  <c r="Z163" i="11"/>
  <c r="AA163" i="11"/>
  <c r="AB163" i="11"/>
  <c r="Z165" i="11"/>
  <c r="AA165" i="11"/>
  <c r="AB165" i="11"/>
  <c r="Z166" i="11"/>
  <c r="AA166" i="11"/>
  <c r="AB166" i="11"/>
  <c r="Z167" i="11"/>
  <c r="AA167" i="11"/>
  <c r="AB167" i="11"/>
  <c r="Z168" i="11"/>
  <c r="AA168" i="11"/>
  <c r="AB168" i="11"/>
  <c r="Z169" i="11"/>
  <c r="AA169" i="11"/>
  <c r="AB169" i="11"/>
  <c r="Z170" i="11"/>
  <c r="AA170" i="11"/>
  <c r="AB170" i="11"/>
  <c r="Z171" i="11"/>
  <c r="AA171" i="11"/>
  <c r="AB171" i="11"/>
  <c r="Z172" i="11"/>
  <c r="AA172" i="11"/>
  <c r="AB172" i="11"/>
  <c r="Z173" i="11"/>
  <c r="AA173" i="11"/>
  <c r="AB173" i="11"/>
  <c r="Z174" i="11"/>
  <c r="AA174" i="11"/>
  <c r="AB174" i="11"/>
  <c r="Z175" i="11"/>
  <c r="AA175" i="11"/>
  <c r="AB175" i="11"/>
  <c r="Z176" i="11"/>
  <c r="AA176" i="11"/>
  <c r="AB176" i="11"/>
  <c r="Z177" i="11"/>
  <c r="AA177" i="11"/>
  <c r="AB177" i="11"/>
  <c r="Z178" i="11"/>
  <c r="AA178" i="11"/>
  <c r="AB178" i="11"/>
  <c r="Z179" i="11"/>
  <c r="AA179" i="11"/>
  <c r="AB179" i="11"/>
  <c r="Z180" i="11"/>
  <c r="AA180" i="11"/>
  <c r="AB180" i="11"/>
  <c r="Z181" i="11"/>
  <c r="AA181" i="11"/>
  <c r="AB181" i="11"/>
  <c r="Z182" i="11"/>
  <c r="AA182" i="11"/>
  <c r="AB182" i="11"/>
  <c r="Z183" i="11"/>
  <c r="AA183" i="11"/>
  <c r="AB183" i="11"/>
  <c r="Z184" i="11"/>
  <c r="AA184" i="11"/>
  <c r="AB184" i="11"/>
  <c r="E179" i="11"/>
  <c r="E157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S180" i="11"/>
  <c r="T180" i="11"/>
  <c r="U180" i="11"/>
  <c r="V180" i="11"/>
  <c r="W180" i="11"/>
  <c r="X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BC180" i="11"/>
  <c r="AS180" i="11"/>
  <c r="AT180" i="11"/>
  <c r="AU180" i="11"/>
  <c r="AV180" i="11"/>
  <c r="AW180" i="11"/>
  <c r="AX180" i="11"/>
  <c r="AY180" i="11"/>
  <c r="AZ180" i="11"/>
  <c r="BA180" i="11"/>
  <c r="BB180" i="11"/>
  <c r="BD180" i="11"/>
  <c r="BE180" i="11"/>
  <c r="BF180" i="11"/>
  <c r="BG180" i="11"/>
  <c r="BH180" i="11"/>
  <c r="BI180" i="11"/>
  <c r="BJ180" i="11"/>
  <c r="BK180" i="11"/>
  <c r="BL180" i="11"/>
  <c r="BM180" i="11"/>
  <c r="BN180" i="11"/>
  <c r="BO180" i="11"/>
  <c r="BP180" i="11"/>
  <c r="BQ180" i="11"/>
  <c r="BR180" i="11"/>
  <c r="BS180" i="11"/>
  <c r="BT180" i="11"/>
  <c r="BU180" i="11"/>
  <c r="BV180" i="11"/>
  <c r="BW180" i="11"/>
  <c r="BX180" i="11"/>
  <c r="BY180" i="11"/>
  <c r="BZ180" i="11"/>
  <c r="CA180" i="11"/>
  <c r="CB180" i="11"/>
  <c r="CC180" i="11"/>
  <c r="CD180" i="11"/>
  <c r="CE180" i="11"/>
  <c r="CF180" i="11"/>
  <c r="CG180" i="11"/>
  <c r="CH180" i="11"/>
  <c r="CI180" i="11"/>
  <c r="CJ180" i="11"/>
  <c r="CK180" i="11"/>
  <c r="CL180" i="11"/>
  <c r="CM180" i="11"/>
  <c r="CN180" i="11"/>
  <c r="CO180" i="11"/>
  <c r="CP180" i="11"/>
  <c r="CQ180" i="11"/>
  <c r="CR180" i="11"/>
  <c r="CS180" i="11"/>
  <c r="CT180" i="11"/>
  <c r="CU180" i="11"/>
  <c r="CV180" i="11"/>
  <c r="CW180" i="11"/>
  <c r="CX180" i="11"/>
  <c r="CY180" i="11"/>
  <c r="CZ180" i="11"/>
  <c r="DA180" i="11"/>
  <c r="DB180" i="11"/>
  <c r="DC180" i="11"/>
  <c r="DD180" i="11"/>
  <c r="DE180" i="11"/>
  <c r="DF180" i="11"/>
  <c r="DG180" i="11"/>
  <c r="DH180" i="11"/>
  <c r="DI180" i="11"/>
  <c r="DJ180" i="11"/>
  <c r="DK180" i="11"/>
  <c r="DL180" i="11"/>
  <c r="DM180" i="11"/>
  <c r="DN180" i="11"/>
  <c r="DO180" i="11"/>
  <c r="DP180" i="11"/>
  <c r="DQ180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S181" i="11"/>
  <c r="T181" i="11"/>
  <c r="U181" i="11"/>
  <c r="V181" i="11"/>
  <c r="W181" i="11"/>
  <c r="X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BC181" i="11"/>
  <c r="AS181" i="11"/>
  <c r="AT181" i="11"/>
  <c r="AU181" i="11"/>
  <c r="AV181" i="11"/>
  <c r="AW181" i="11"/>
  <c r="AX181" i="11"/>
  <c r="AY181" i="11"/>
  <c r="AZ181" i="11"/>
  <c r="BA181" i="11"/>
  <c r="BB181" i="11"/>
  <c r="BD181" i="11"/>
  <c r="BE181" i="11"/>
  <c r="BF181" i="11"/>
  <c r="BG181" i="11"/>
  <c r="BH181" i="11"/>
  <c r="BI181" i="11"/>
  <c r="BJ181" i="11"/>
  <c r="BK181" i="11"/>
  <c r="BL181" i="11"/>
  <c r="BM181" i="11"/>
  <c r="BN181" i="11"/>
  <c r="BO181" i="11"/>
  <c r="BP181" i="11"/>
  <c r="BQ181" i="11"/>
  <c r="BR181" i="11"/>
  <c r="BS181" i="11"/>
  <c r="BT181" i="11"/>
  <c r="BU181" i="11"/>
  <c r="BV181" i="11"/>
  <c r="BW181" i="11"/>
  <c r="BX181" i="11"/>
  <c r="BY181" i="11"/>
  <c r="BZ181" i="11"/>
  <c r="CA181" i="11"/>
  <c r="CB181" i="11"/>
  <c r="CC181" i="11"/>
  <c r="CD181" i="11"/>
  <c r="CE181" i="11"/>
  <c r="CF181" i="11"/>
  <c r="CG181" i="11"/>
  <c r="CH181" i="11"/>
  <c r="CI181" i="11"/>
  <c r="CJ181" i="11"/>
  <c r="CK181" i="11"/>
  <c r="CL181" i="11"/>
  <c r="CM181" i="11"/>
  <c r="CN181" i="11"/>
  <c r="CO181" i="11"/>
  <c r="CP181" i="11"/>
  <c r="CQ181" i="11"/>
  <c r="CR181" i="11"/>
  <c r="CS181" i="11"/>
  <c r="CT181" i="11"/>
  <c r="CU181" i="11"/>
  <c r="CV181" i="11"/>
  <c r="CW181" i="11"/>
  <c r="CX181" i="11"/>
  <c r="CY181" i="11"/>
  <c r="CZ181" i="11"/>
  <c r="DA181" i="11"/>
  <c r="DB181" i="11"/>
  <c r="DC181" i="11"/>
  <c r="DD181" i="11"/>
  <c r="DE181" i="11"/>
  <c r="DF181" i="11"/>
  <c r="DG181" i="11"/>
  <c r="DH181" i="11"/>
  <c r="DI181" i="11"/>
  <c r="DJ181" i="11"/>
  <c r="DK181" i="11"/>
  <c r="DL181" i="11"/>
  <c r="DM181" i="11"/>
  <c r="DN181" i="11"/>
  <c r="DO181" i="11"/>
  <c r="DP181" i="11"/>
  <c r="DQ181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S182" i="11"/>
  <c r="T182" i="11"/>
  <c r="U182" i="11"/>
  <c r="V182" i="11"/>
  <c r="W182" i="11"/>
  <c r="X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BC182" i="11"/>
  <c r="AS182" i="11"/>
  <c r="AT182" i="11"/>
  <c r="AU182" i="11"/>
  <c r="AV182" i="11"/>
  <c r="AW182" i="11"/>
  <c r="AX182" i="11"/>
  <c r="AY182" i="11"/>
  <c r="AZ182" i="11"/>
  <c r="BA182" i="11"/>
  <c r="BB182" i="11"/>
  <c r="BD182" i="11"/>
  <c r="BE182" i="11"/>
  <c r="BF182" i="11"/>
  <c r="BG182" i="11"/>
  <c r="BH182" i="11"/>
  <c r="BI182" i="11"/>
  <c r="BJ182" i="11"/>
  <c r="BK182" i="11"/>
  <c r="BL182" i="11"/>
  <c r="BM182" i="11"/>
  <c r="BN182" i="11"/>
  <c r="BO182" i="11"/>
  <c r="BP182" i="11"/>
  <c r="BQ182" i="11"/>
  <c r="BR182" i="11"/>
  <c r="BS182" i="11"/>
  <c r="BT182" i="11"/>
  <c r="BU182" i="11"/>
  <c r="BV182" i="11"/>
  <c r="BW182" i="11"/>
  <c r="BX182" i="11"/>
  <c r="BY182" i="11"/>
  <c r="BZ182" i="11"/>
  <c r="CA182" i="11"/>
  <c r="CB182" i="11"/>
  <c r="CC182" i="11"/>
  <c r="CD182" i="11"/>
  <c r="CE182" i="11"/>
  <c r="CF182" i="11"/>
  <c r="CG182" i="11"/>
  <c r="CH182" i="11"/>
  <c r="CI182" i="11"/>
  <c r="CJ182" i="11"/>
  <c r="CK182" i="11"/>
  <c r="CL182" i="11"/>
  <c r="CM182" i="11"/>
  <c r="CN182" i="11"/>
  <c r="CO182" i="11"/>
  <c r="CP182" i="11"/>
  <c r="CQ182" i="11"/>
  <c r="CR182" i="11"/>
  <c r="CS182" i="11"/>
  <c r="CT182" i="11"/>
  <c r="CU182" i="11"/>
  <c r="CV182" i="11"/>
  <c r="CW182" i="11"/>
  <c r="CX182" i="11"/>
  <c r="CY182" i="11"/>
  <c r="CZ182" i="11"/>
  <c r="DA182" i="11"/>
  <c r="DB182" i="11"/>
  <c r="DC182" i="11"/>
  <c r="DD182" i="11"/>
  <c r="DE182" i="11"/>
  <c r="DF182" i="11"/>
  <c r="DG182" i="11"/>
  <c r="DH182" i="11"/>
  <c r="DI182" i="11"/>
  <c r="DJ182" i="11"/>
  <c r="DK182" i="11"/>
  <c r="DL182" i="11"/>
  <c r="DM182" i="11"/>
  <c r="DN182" i="11"/>
  <c r="DO182" i="11"/>
  <c r="DP182" i="11"/>
  <c r="DQ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S183" i="11"/>
  <c r="T183" i="11"/>
  <c r="U183" i="11"/>
  <c r="V183" i="11"/>
  <c r="W183" i="11"/>
  <c r="X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BC183" i="11"/>
  <c r="AS183" i="11"/>
  <c r="AT183" i="11"/>
  <c r="AU183" i="11"/>
  <c r="AV183" i="11"/>
  <c r="AW183" i="11"/>
  <c r="AX183" i="11"/>
  <c r="AY183" i="11"/>
  <c r="AZ183" i="11"/>
  <c r="BA183" i="11"/>
  <c r="BB183" i="11"/>
  <c r="BD183" i="11"/>
  <c r="BE183" i="11"/>
  <c r="BF183" i="11"/>
  <c r="BG183" i="11"/>
  <c r="BH183" i="11"/>
  <c r="BI183" i="11"/>
  <c r="BJ183" i="11"/>
  <c r="BK183" i="11"/>
  <c r="BL183" i="11"/>
  <c r="BM183" i="11"/>
  <c r="BN183" i="11"/>
  <c r="BO183" i="11"/>
  <c r="BP183" i="11"/>
  <c r="BQ183" i="11"/>
  <c r="BR183" i="11"/>
  <c r="BS183" i="11"/>
  <c r="BT183" i="11"/>
  <c r="BU183" i="11"/>
  <c r="BV183" i="11"/>
  <c r="BW183" i="11"/>
  <c r="BX183" i="11"/>
  <c r="BY183" i="11"/>
  <c r="BZ183" i="11"/>
  <c r="CA183" i="11"/>
  <c r="CB183" i="11"/>
  <c r="CC183" i="11"/>
  <c r="CD183" i="11"/>
  <c r="CE183" i="11"/>
  <c r="CF183" i="11"/>
  <c r="CG183" i="11"/>
  <c r="CH183" i="11"/>
  <c r="CI183" i="11"/>
  <c r="CJ183" i="11"/>
  <c r="CK183" i="11"/>
  <c r="CL183" i="11"/>
  <c r="CM183" i="11"/>
  <c r="CN183" i="11"/>
  <c r="CO183" i="11"/>
  <c r="CP183" i="11"/>
  <c r="CQ183" i="11"/>
  <c r="CR183" i="11"/>
  <c r="CS183" i="11"/>
  <c r="CT183" i="11"/>
  <c r="CU183" i="11"/>
  <c r="CV183" i="11"/>
  <c r="CW183" i="11"/>
  <c r="CX183" i="11"/>
  <c r="CY183" i="11"/>
  <c r="CZ183" i="11"/>
  <c r="DA183" i="11"/>
  <c r="DB183" i="11"/>
  <c r="DC183" i="11"/>
  <c r="DD183" i="11"/>
  <c r="DE183" i="11"/>
  <c r="DF183" i="11"/>
  <c r="DG183" i="11"/>
  <c r="DH183" i="11"/>
  <c r="DI183" i="11"/>
  <c r="DJ183" i="11"/>
  <c r="DK183" i="11"/>
  <c r="DL183" i="11"/>
  <c r="DM183" i="11"/>
  <c r="DN183" i="11"/>
  <c r="DO183" i="11"/>
  <c r="DP183" i="11"/>
  <c r="DQ183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S184" i="11"/>
  <c r="T184" i="11"/>
  <c r="U184" i="11"/>
  <c r="V184" i="11"/>
  <c r="W184" i="11"/>
  <c r="X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BC184" i="11"/>
  <c r="AS184" i="11"/>
  <c r="AT184" i="11"/>
  <c r="AU184" i="11"/>
  <c r="AV184" i="11"/>
  <c r="AW184" i="11"/>
  <c r="AX184" i="11"/>
  <c r="AY184" i="11"/>
  <c r="AZ184" i="11"/>
  <c r="BA184" i="11"/>
  <c r="BB184" i="11"/>
  <c r="BD184" i="11"/>
  <c r="BE184" i="11"/>
  <c r="BF184" i="11"/>
  <c r="BG184" i="11"/>
  <c r="BH184" i="11"/>
  <c r="BI184" i="11"/>
  <c r="BJ184" i="11"/>
  <c r="BK184" i="11"/>
  <c r="BL184" i="11"/>
  <c r="BM184" i="11"/>
  <c r="BN184" i="11"/>
  <c r="BO184" i="11"/>
  <c r="BP184" i="11"/>
  <c r="BQ184" i="11"/>
  <c r="BR184" i="11"/>
  <c r="BS184" i="11"/>
  <c r="BT184" i="11"/>
  <c r="BU184" i="11"/>
  <c r="BV184" i="11"/>
  <c r="BW184" i="11"/>
  <c r="BX184" i="11"/>
  <c r="BY184" i="11"/>
  <c r="BZ184" i="11"/>
  <c r="CA184" i="11"/>
  <c r="CB184" i="11"/>
  <c r="CC184" i="11"/>
  <c r="CD184" i="11"/>
  <c r="CE184" i="11"/>
  <c r="CF184" i="11"/>
  <c r="CG184" i="11"/>
  <c r="CH184" i="11"/>
  <c r="CI184" i="11"/>
  <c r="CJ184" i="11"/>
  <c r="CK184" i="11"/>
  <c r="CL184" i="11"/>
  <c r="CM184" i="11"/>
  <c r="CN184" i="11"/>
  <c r="CO184" i="11"/>
  <c r="CP184" i="11"/>
  <c r="CQ184" i="11"/>
  <c r="CR184" i="11"/>
  <c r="CS184" i="11"/>
  <c r="CT184" i="11"/>
  <c r="CU184" i="11"/>
  <c r="CV184" i="11"/>
  <c r="CW184" i="11"/>
  <c r="CX184" i="11"/>
  <c r="CY184" i="11"/>
  <c r="CZ184" i="11"/>
  <c r="DA184" i="11"/>
  <c r="DB184" i="11"/>
  <c r="DC184" i="11"/>
  <c r="DD184" i="11"/>
  <c r="DE184" i="11"/>
  <c r="DF184" i="11"/>
  <c r="DG184" i="11"/>
  <c r="DH184" i="11"/>
  <c r="DI184" i="11"/>
  <c r="DJ184" i="11"/>
  <c r="DK184" i="11"/>
  <c r="DL184" i="11"/>
  <c r="DM184" i="11"/>
  <c r="DN184" i="11"/>
  <c r="DO184" i="11"/>
  <c r="DP184" i="11"/>
  <c r="DQ184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S167" i="11"/>
  <c r="T167" i="11"/>
  <c r="U167" i="11"/>
  <c r="V167" i="11"/>
  <c r="W167" i="11"/>
  <c r="X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BC167" i="11"/>
  <c r="AS167" i="11"/>
  <c r="AT167" i="11"/>
  <c r="AU167" i="11"/>
  <c r="AV167" i="11"/>
  <c r="AW167" i="11"/>
  <c r="AX167" i="11"/>
  <c r="AY167" i="11"/>
  <c r="AZ167" i="11"/>
  <c r="BA167" i="11"/>
  <c r="BB167" i="11"/>
  <c r="BD167" i="11"/>
  <c r="BE167" i="11"/>
  <c r="BF167" i="11"/>
  <c r="BG167" i="11"/>
  <c r="BH167" i="11"/>
  <c r="BI167" i="11"/>
  <c r="BJ167" i="11"/>
  <c r="BK167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BZ167" i="11"/>
  <c r="CA167" i="11"/>
  <c r="CB167" i="11"/>
  <c r="CC167" i="11"/>
  <c r="CD167" i="11"/>
  <c r="CE167" i="11"/>
  <c r="CF167" i="11"/>
  <c r="CG167" i="11"/>
  <c r="CH167" i="11"/>
  <c r="CI167" i="11"/>
  <c r="CJ167" i="11"/>
  <c r="CK167" i="11"/>
  <c r="CL167" i="11"/>
  <c r="CM167" i="11"/>
  <c r="CN167" i="11"/>
  <c r="CO167" i="11"/>
  <c r="CP167" i="11"/>
  <c r="CQ167" i="11"/>
  <c r="CR167" i="11"/>
  <c r="CS167" i="11"/>
  <c r="CT167" i="11"/>
  <c r="CU167" i="11"/>
  <c r="CV167" i="11"/>
  <c r="CW167" i="11"/>
  <c r="CX167" i="11"/>
  <c r="CY167" i="11"/>
  <c r="CZ167" i="11"/>
  <c r="DA167" i="11"/>
  <c r="DB167" i="11"/>
  <c r="DC167" i="11"/>
  <c r="DD167" i="11"/>
  <c r="DE167" i="11"/>
  <c r="DF167" i="11"/>
  <c r="DG167" i="11"/>
  <c r="DH167" i="11"/>
  <c r="DI167" i="11"/>
  <c r="DJ167" i="11"/>
  <c r="DK167" i="11"/>
  <c r="DL167" i="11"/>
  <c r="DM167" i="11"/>
  <c r="DN167" i="11"/>
  <c r="DO167" i="11"/>
  <c r="DP167" i="11"/>
  <c r="DQ167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S168" i="11"/>
  <c r="T168" i="11"/>
  <c r="U168" i="11"/>
  <c r="V168" i="11"/>
  <c r="W168" i="11"/>
  <c r="X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BC168" i="11"/>
  <c r="AS168" i="11"/>
  <c r="AT168" i="11"/>
  <c r="AU168" i="11"/>
  <c r="AV168" i="11"/>
  <c r="AW168" i="11"/>
  <c r="AX168" i="11"/>
  <c r="AY168" i="11"/>
  <c r="AZ168" i="11"/>
  <c r="BA168" i="11"/>
  <c r="BB168" i="11"/>
  <c r="BD168" i="11"/>
  <c r="BE168" i="11"/>
  <c r="BF168" i="11"/>
  <c r="BG168" i="11"/>
  <c r="BH168" i="11"/>
  <c r="BI168" i="11"/>
  <c r="BJ168" i="11"/>
  <c r="BK168" i="11"/>
  <c r="BL168" i="11"/>
  <c r="BM168" i="11"/>
  <c r="BN168" i="11"/>
  <c r="BO168" i="11"/>
  <c r="BP168" i="11"/>
  <c r="BQ168" i="11"/>
  <c r="BR168" i="11"/>
  <c r="BS168" i="11"/>
  <c r="BT168" i="11"/>
  <c r="BU168" i="11"/>
  <c r="BV168" i="11"/>
  <c r="BW168" i="11"/>
  <c r="BX168" i="11"/>
  <c r="BY168" i="11"/>
  <c r="BZ168" i="11"/>
  <c r="CA168" i="11"/>
  <c r="CB168" i="11"/>
  <c r="CC168" i="11"/>
  <c r="CD168" i="11"/>
  <c r="CE168" i="11"/>
  <c r="CF168" i="11"/>
  <c r="CG168" i="11"/>
  <c r="CH168" i="11"/>
  <c r="CI168" i="11"/>
  <c r="CJ168" i="11"/>
  <c r="CK168" i="11"/>
  <c r="CL168" i="11"/>
  <c r="CM168" i="11"/>
  <c r="CN168" i="11"/>
  <c r="CO168" i="11"/>
  <c r="CP168" i="11"/>
  <c r="CQ168" i="11"/>
  <c r="CR168" i="11"/>
  <c r="CS168" i="11"/>
  <c r="CT168" i="11"/>
  <c r="CU168" i="11"/>
  <c r="CV168" i="11"/>
  <c r="CW168" i="11"/>
  <c r="CX168" i="11"/>
  <c r="CY168" i="11"/>
  <c r="CZ168" i="11"/>
  <c r="DA168" i="11"/>
  <c r="DB168" i="11"/>
  <c r="DC168" i="11"/>
  <c r="DD168" i="11"/>
  <c r="DE168" i="11"/>
  <c r="DF168" i="11"/>
  <c r="DG168" i="11"/>
  <c r="DH168" i="11"/>
  <c r="DI168" i="11"/>
  <c r="DJ168" i="11"/>
  <c r="DK168" i="11"/>
  <c r="DL168" i="11"/>
  <c r="DM168" i="11"/>
  <c r="DN168" i="11"/>
  <c r="DO168" i="11"/>
  <c r="DP168" i="11"/>
  <c r="DQ168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S169" i="11"/>
  <c r="T169" i="11"/>
  <c r="U169" i="11"/>
  <c r="V169" i="11"/>
  <c r="W169" i="11"/>
  <c r="X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BC169" i="11"/>
  <c r="AS169" i="11"/>
  <c r="AT169" i="11"/>
  <c r="AU169" i="11"/>
  <c r="AV169" i="11"/>
  <c r="AW169" i="11"/>
  <c r="AX169" i="11"/>
  <c r="AY169" i="11"/>
  <c r="AZ169" i="11"/>
  <c r="BA169" i="11"/>
  <c r="BB169" i="11"/>
  <c r="BD169" i="11"/>
  <c r="BE169" i="11"/>
  <c r="BF169" i="11"/>
  <c r="BG169" i="11"/>
  <c r="BH169" i="11"/>
  <c r="BI169" i="11"/>
  <c r="BJ169" i="11"/>
  <c r="BK169" i="11"/>
  <c r="BL169" i="11"/>
  <c r="BM169" i="1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BZ169" i="11"/>
  <c r="CA169" i="11"/>
  <c r="CB169" i="11"/>
  <c r="CC169" i="11"/>
  <c r="CD169" i="11"/>
  <c r="CE169" i="11"/>
  <c r="CF169" i="11"/>
  <c r="CG169" i="11"/>
  <c r="CH169" i="11"/>
  <c r="CI169" i="11"/>
  <c r="CJ169" i="11"/>
  <c r="CK169" i="11"/>
  <c r="CL169" i="11"/>
  <c r="CM169" i="11"/>
  <c r="CN169" i="11"/>
  <c r="CO169" i="11"/>
  <c r="CP169" i="11"/>
  <c r="CQ169" i="11"/>
  <c r="CR169" i="11"/>
  <c r="CS169" i="11"/>
  <c r="CT169" i="11"/>
  <c r="CU169" i="11"/>
  <c r="CV169" i="11"/>
  <c r="CW169" i="11"/>
  <c r="CX169" i="11"/>
  <c r="CY169" i="11"/>
  <c r="CZ169" i="11"/>
  <c r="DA169" i="11"/>
  <c r="DB169" i="11"/>
  <c r="DC169" i="11"/>
  <c r="DD169" i="11"/>
  <c r="DE169" i="11"/>
  <c r="DF169" i="11"/>
  <c r="DG169" i="11"/>
  <c r="DH169" i="11"/>
  <c r="DI169" i="11"/>
  <c r="DJ169" i="11"/>
  <c r="DK169" i="11"/>
  <c r="DL169" i="11"/>
  <c r="DM169" i="11"/>
  <c r="DN169" i="11"/>
  <c r="DO169" i="11"/>
  <c r="DP169" i="11"/>
  <c r="DQ169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S170" i="11"/>
  <c r="T170" i="11"/>
  <c r="U170" i="11"/>
  <c r="V170" i="11"/>
  <c r="W170" i="11"/>
  <c r="X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BC170" i="11"/>
  <c r="AS170" i="11"/>
  <c r="AT170" i="11"/>
  <c r="AU170" i="11"/>
  <c r="AV170" i="11"/>
  <c r="AW170" i="11"/>
  <c r="AX170" i="11"/>
  <c r="AY170" i="11"/>
  <c r="AZ170" i="11"/>
  <c r="BA170" i="11"/>
  <c r="BB170" i="11"/>
  <c r="BD170" i="11"/>
  <c r="BE170" i="11"/>
  <c r="BF170" i="11"/>
  <c r="BG170" i="11"/>
  <c r="BH170" i="11"/>
  <c r="BI170" i="11"/>
  <c r="BJ170" i="11"/>
  <c r="BK170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BZ170" i="11"/>
  <c r="CA170" i="11"/>
  <c r="CB170" i="11"/>
  <c r="CC170" i="11"/>
  <c r="CD170" i="11"/>
  <c r="CE170" i="11"/>
  <c r="CF170" i="11"/>
  <c r="CG170" i="11"/>
  <c r="CH170" i="11"/>
  <c r="CI170" i="11"/>
  <c r="CJ170" i="11"/>
  <c r="CK170" i="11"/>
  <c r="CL170" i="11"/>
  <c r="CM170" i="11"/>
  <c r="CN170" i="11"/>
  <c r="CO170" i="11"/>
  <c r="CP170" i="11"/>
  <c r="CQ170" i="11"/>
  <c r="CR170" i="11"/>
  <c r="CS170" i="11"/>
  <c r="CT170" i="11"/>
  <c r="CU170" i="11"/>
  <c r="CV170" i="11"/>
  <c r="CW170" i="11"/>
  <c r="CX170" i="11"/>
  <c r="CY170" i="11"/>
  <c r="CZ170" i="11"/>
  <c r="DA170" i="11"/>
  <c r="DB170" i="11"/>
  <c r="DC170" i="11"/>
  <c r="DD170" i="11"/>
  <c r="DE170" i="11"/>
  <c r="DF170" i="11"/>
  <c r="DG170" i="11"/>
  <c r="DH170" i="11"/>
  <c r="DI170" i="11"/>
  <c r="DJ170" i="11"/>
  <c r="DK170" i="11"/>
  <c r="DL170" i="11"/>
  <c r="DM170" i="11"/>
  <c r="DN170" i="11"/>
  <c r="DO170" i="11"/>
  <c r="DP170" i="11"/>
  <c r="DQ170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S171" i="11"/>
  <c r="T171" i="11"/>
  <c r="U171" i="11"/>
  <c r="V171" i="11"/>
  <c r="W171" i="11"/>
  <c r="X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BC171" i="11"/>
  <c r="AS171" i="11"/>
  <c r="AT171" i="11"/>
  <c r="AU171" i="11"/>
  <c r="AV171" i="11"/>
  <c r="AW171" i="11"/>
  <c r="AX171" i="11"/>
  <c r="AY171" i="11"/>
  <c r="AZ171" i="11"/>
  <c r="BA171" i="11"/>
  <c r="BB171" i="11"/>
  <c r="BD171" i="11"/>
  <c r="BE171" i="11"/>
  <c r="BF171" i="11"/>
  <c r="BG171" i="11"/>
  <c r="BH171" i="11"/>
  <c r="BI171" i="11"/>
  <c r="BJ171" i="11"/>
  <c r="BK171" i="11"/>
  <c r="BL171" i="11"/>
  <c r="BM171" i="11"/>
  <c r="BN171" i="11"/>
  <c r="BO171" i="11"/>
  <c r="BP171" i="11"/>
  <c r="BQ171" i="11"/>
  <c r="BR171" i="11"/>
  <c r="BS171" i="11"/>
  <c r="BT171" i="11"/>
  <c r="BU171" i="11"/>
  <c r="BV171" i="11"/>
  <c r="BW171" i="11"/>
  <c r="BX171" i="11"/>
  <c r="BY171" i="11"/>
  <c r="BZ171" i="11"/>
  <c r="CA171" i="11"/>
  <c r="CB171" i="11"/>
  <c r="CC171" i="11"/>
  <c r="CD171" i="11"/>
  <c r="CE171" i="11"/>
  <c r="CF171" i="11"/>
  <c r="CG171" i="11"/>
  <c r="CH171" i="11"/>
  <c r="CI171" i="11"/>
  <c r="CJ171" i="11"/>
  <c r="CK171" i="11"/>
  <c r="CL171" i="11"/>
  <c r="CM171" i="11"/>
  <c r="CN171" i="11"/>
  <c r="CO171" i="11"/>
  <c r="CP171" i="11"/>
  <c r="CQ171" i="11"/>
  <c r="CR171" i="11"/>
  <c r="CS171" i="11"/>
  <c r="CT171" i="11"/>
  <c r="CU171" i="11"/>
  <c r="CV171" i="11"/>
  <c r="CW171" i="11"/>
  <c r="CX171" i="11"/>
  <c r="CY171" i="11"/>
  <c r="CZ171" i="11"/>
  <c r="DA171" i="11"/>
  <c r="DB171" i="11"/>
  <c r="DC171" i="11"/>
  <c r="DD171" i="11"/>
  <c r="DE171" i="11"/>
  <c r="DF171" i="11"/>
  <c r="DG171" i="11"/>
  <c r="DH171" i="11"/>
  <c r="DI171" i="11"/>
  <c r="DJ171" i="11"/>
  <c r="DK171" i="11"/>
  <c r="DL171" i="11"/>
  <c r="DM171" i="11"/>
  <c r="DN171" i="11"/>
  <c r="DO171" i="11"/>
  <c r="DP171" i="11"/>
  <c r="DQ171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S172" i="11"/>
  <c r="T172" i="11"/>
  <c r="U172" i="11"/>
  <c r="V172" i="11"/>
  <c r="W172" i="11"/>
  <c r="X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BC172" i="11"/>
  <c r="AS172" i="11"/>
  <c r="AT172" i="11"/>
  <c r="AU172" i="11"/>
  <c r="AV172" i="11"/>
  <c r="AW172" i="11"/>
  <c r="AX172" i="11"/>
  <c r="AY172" i="11"/>
  <c r="AZ172" i="11"/>
  <c r="BA172" i="11"/>
  <c r="BB172" i="11"/>
  <c r="BD172" i="11"/>
  <c r="BE172" i="11"/>
  <c r="BF172" i="11"/>
  <c r="BG172" i="11"/>
  <c r="BH172" i="11"/>
  <c r="BI172" i="11"/>
  <c r="BJ172" i="11"/>
  <c r="BK172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CA172" i="11"/>
  <c r="CB172" i="11"/>
  <c r="CC172" i="11"/>
  <c r="CD172" i="11"/>
  <c r="CE172" i="11"/>
  <c r="CF172" i="11"/>
  <c r="CG172" i="11"/>
  <c r="CH172" i="11"/>
  <c r="CI172" i="11"/>
  <c r="CJ172" i="11"/>
  <c r="CK172" i="11"/>
  <c r="CL172" i="11"/>
  <c r="CM172" i="11"/>
  <c r="CN172" i="11"/>
  <c r="CO172" i="11"/>
  <c r="CP172" i="11"/>
  <c r="CQ172" i="11"/>
  <c r="CR172" i="11"/>
  <c r="CS172" i="11"/>
  <c r="CT172" i="11"/>
  <c r="CU172" i="11"/>
  <c r="CV172" i="11"/>
  <c r="CW172" i="11"/>
  <c r="CX172" i="11"/>
  <c r="CY172" i="11"/>
  <c r="CZ172" i="11"/>
  <c r="DA172" i="11"/>
  <c r="DB172" i="11"/>
  <c r="DC172" i="11"/>
  <c r="DD172" i="11"/>
  <c r="DE172" i="11"/>
  <c r="DF172" i="11"/>
  <c r="DG172" i="11"/>
  <c r="DH172" i="11"/>
  <c r="DI172" i="11"/>
  <c r="DJ172" i="11"/>
  <c r="DK172" i="11"/>
  <c r="DL172" i="11"/>
  <c r="DM172" i="11"/>
  <c r="DN172" i="11"/>
  <c r="DO172" i="11"/>
  <c r="DP172" i="11"/>
  <c r="DQ172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S173" i="11"/>
  <c r="T173" i="11"/>
  <c r="U173" i="11"/>
  <c r="V173" i="11"/>
  <c r="W173" i="11"/>
  <c r="X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BC173" i="11"/>
  <c r="AS173" i="11"/>
  <c r="AT173" i="11"/>
  <c r="AU173" i="11"/>
  <c r="AV173" i="11"/>
  <c r="AW173" i="11"/>
  <c r="AX173" i="11"/>
  <c r="AY173" i="11"/>
  <c r="AZ173" i="11"/>
  <c r="BA173" i="11"/>
  <c r="BB173" i="11"/>
  <c r="BD173" i="11"/>
  <c r="BE173" i="11"/>
  <c r="BF173" i="11"/>
  <c r="BG173" i="11"/>
  <c r="BH173" i="11"/>
  <c r="BI173" i="11"/>
  <c r="BJ173" i="11"/>
  <c r="BK173" i="11"/>
  <c r="BL173" i="11"/>
  <c r="BM173" i="11"/>
  <c r="BN173" i="11"/>
  <c r="BO173" i="11"/>
  <c r="BP173" i="11"/>
  <c r="BQ173" i="11"/>
  <c r="BR173" i="11"/>
  <c r="BS173" i="11"/>
  <c r="BT173" i="11"/>
  <c r="BU173" i="11"/>
  <c r="BV173" i="11"/>
  <c r="BW173" i="11"/>
  <c r="BX173" i="11"/>
  <c r="BY173" i="11"/>
  <c r="BZ173" i="11"/>
  <c r="CA173" i="11"/>
  <c r="CB173" i="11"/>
  <c r="CC173" i="11"/>
  <c r="CD173" i="11"/>
  <c r="CE173" i="11"/>
  <c r="CF173" i="11"/>
  <c r="CG173" i="11"/>
  <c r="CH173" i="11"/>
  <c r="CI173" i="11"/>
  <c r="CJ173" i="11"/>
  <c r="CK173" i="11"/>
  <c r="CL173" i="11"/>
  <c r="CM173" i="11"/>
  <c r="CN173" i="11"/>
  <c r="CO173" i="11"/>
  <c r="CP173" i="11"/>
  <c r="CQ173" i="11"/>
  <c r="CR173" i="11"/>
  <c r="CS173" i="11"/>
  <c r="CT173" i="11"/>
  <c r="CU173" i="11"/>
  <c r="CV173" i="11"/>
  <c r="CW173" i="11"/>
  <c r="CX173" i="11"/>
  <c r="CY173" i="11"/>
  <c r="CZ173" i="11"/>
  <c r="DA173" i="11"/>
  <c r="DB173" i="11"/>
  <c r="DC173" i="11"/>
  <c r="DD173" i="11"/>
  <c r="DE173" i="11"/>
  <c r="DF173" i="11"/>
  <c r="DG173" i="11"/>
  <c r="DH173" i="11"/>
  <c r="DI173" i="11"/>
  <c r="DJ173" i="11"/>
  <c r="DK173" i="11"/>
  <c r="DL173" i="11"/>
  <c r="DM173" i="11"/>
  <c r="DN173" i="11"/>
  <c r="DO173" i="11"/>
  <c r="DP173" i="11"/>
  <c r="DQ173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S174" i="11"/>
  <c r="T174" i="11"/>
  <c r="U174" i="11"/>
  <c r="V174" i="11"/>
  <c r="W174" i="11"/>
  <c r="X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BC174" i="11"/>
  <c r="AS174" i="11"/>
  <c r="AT174" i="11"/>
  <c r="AU174" i="11"/>
  <c r="AV174" i="11"/>
  <c r="AW174" i="11"/>
  <c r="AX174" i="11"/>
  <c r="AY174" i="11"/>
  <c r="AZ174" i="11"/>
  <c r="BA174" i="11"/>
  <c r="BB174" i="11"/>
  <c r="BD174" i="11"/>
  <c r="BE174" i="11"/>
  <c r="BF174" i="11"/>
  <c r="BG174" i="11"/>
  <c r="BH174" i="11"/>
  <c r="BI174" i="11"/>
  <c r="BJ174" i="11"/>
  <c r="BK174" i="11"/>
  <c r="BL174" i="11"/>
  <c r="BM174" i="1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BZ174" i="11"/>
  <c r="CA174" i="11"/>
  <c r="CB174" i="11"/>
  <c r="CC174" i="11"/>
  <c r="CD174" i="11"/>
  <c r="CE174" i="11"/>
  <c r="CF174" i="11"/>
  <c r="CG174" i="11"/>
  <c r="CH174" i="11"/>
  <c r="CI174" i="11"/>
  <c r="CJ174" i="11"/>
  <c r="CK174" i="11"/>
  <c r="CL174" i="11"/>
  <c r="CM174" i="11"/>
  <c r="CN174" i="11"/>
  <c r="CO174" i="11"/>
  <c r="CP174" i="11"/>
  <c r="CQ174" i="11"/>
  <c r="CR174" i="11"/>
  <c r="CS174" i="11"/>
  <c r="CT174" i="11"/>
  <c r="CU174" i="11"/>
  <c r="CV174" i="11"/>
  <c r="CW174" i="11"/>
  <c r="CX174" i="11"/>
  <c r="CY174" i="11"/>
  <c r="CZ174" i="11"/>
  <c r="DA174" i="11"/>
  <c r="DB174" i="11"/>
  <c r="DC174" i="11"/>
  <c r="DD174" i="11"/>
  <c r="DE174" i="11"/>
  <c r="DF174" i="11"/>
  <c r="DG174" i="11"/>
  <c r="DH174" i="11"/>
  <c r="DI174" i="11"/>
  <c r="DJ174" i="11"/>
  <c r="DK174" i="11"/>
  <c r="DL174" i="11"/>
  <c r="DM174" i="11"/>
  <c r="DN174" i="11"/>
  <c r="DO174" i="11"/>
  <c r="DP174" i="11"/>
  <c r="DQ174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S175" i="11"/>
  <c r="T175" i="11"/>
  <c r="U175" i="11"/>
  <c r="V175" i="11"/>
  <c r="W175" i="11"/>
  <c r="X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BC175" i="11"/>
  <c r="AS175" i="11"/>
  <c r="AT175" i="11"/>
  <c r="AU175" i="11"/>
  <c r="AV175" i="11"/>
  <c r="AW175" i="11"/>
  <c r="AX175" i="11"/>
  <c r="AY175" i="11"/>
  <c r="AZ175" i="11"/>
  <c r="BA175" i="11"/>
  <c r="BB175" i="11"/>
  <c r="BD175" i="11"/>
  <c r="BE175" i="11"/>
  <c r="BF175" i="11"/>
  <c r="BG175" i="11"/>
  <c r="BH175" i="11"/>
  <c r="BI175" i="11"/>
  <c r="BJ175" i="11"/>
  <c r="BK175" i="11"/>
  <c r="BL175" i="11"/>
  <c r="BM175" i="11"/>
  <c r="BN175" i="11"/>
  <c r="BO175" i="11"/>
  <c r="BP175" i="11"/>
  <c r="BQ175" i="11"/>
  <c r="BR175" i="11"/>
  <c r="BS175" i="11"/>
  <c r="BT175" i="11"/>
  <c r="BU175" i="11"/>
  <c r="BV175" i="11"/>
  <c r="BW175" i="11"/>
  <c r="BX175" i="11"/>
  <c r="BY175" i="11"/>
  <c r="BZ175" i="11"/>
  <c r="CA175" i="11"/>
  <c r="CB175" i="11"/>
  <c r="CC175" i="11"/>
  <c r="CD175" i="11"/>
  <c r="CE175" i="11"/>
  <c r="CF175" i="11"/>
  <c r="CG175" i="11"/>
  <c r="CH175" i="11"/>
  <c r="CI175" i="11"/>
  <c r="CJ175" i="11"/>
  <c r="CK175" i="11"/>
  <c r="CL175" i="11"/>
  <c r="CM175" i="11"/>
  <c r="CN175" i="11"/>
  <c r="CO175" i="11"/>
  <c r="CP175" i="11"/>
  <c r="CQ175" i="11"/>
  <c r="CR175" i="11"/>
  <c r="CS175" i="11"/>
  <c r="CT175" i="11"/>
  <c r="CU175" i="11"/>
  <c r="CV175" i="11"/>
  <c r="CW175" i="11"/>
  <c r="CX175" i="11"/>
  <c r="CY175" i="11"/>
  <c r="CZ175" i="11"/>
  <c r="DA175" i="11"/>
  <c r="DB175" i="11"/>
  <c r="DC175" i="11"/>
  <c r="DD175" i="11"/>
  <c r="DE175" i="11"/>
  <c r="DF175" i="11"/>
  <c r="DG175" i="11"/>
  <c r="DH175" i="11"/>
  <c r="DI175" i="11"/>
  <c r="DJ175" i="11"/>
  <c r="DK175" i="11"/>
  <c r="DL175" i="11"/>
  <c r="DM175" i="11"/>
  <c r="DN175" i="11"/>
  <c r="DO175" i="11"/>
  <c r="DP175" i="11"/>
  <c r="DQ175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S176" i="11"/>
  <c r="T176" i="11"/>
  <c r="U176" i="11"/>
  <c r="V176" i="11"/>
  <c r="W176" i="11"/>
  <c r="X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BC176" i="11"/>
  <c r="AS176" i="11"/>
  <c r="AT176" i="11"/>
  <c r="AU176" i="11"/>
  <c r="AV176" i="11"/>
  <c r="AW176" i="11"/>
  <c r="AX176" i="11"/>
  <c r="AY176" i="11"/>
  <c r="AZ176" i="11"/>
  <c r="BA176" i="11"/>
  <c r="BB176" i="11"/>
  <c r="BD176" i="11"/>
  <c r="BE176" i="11"/>
  <c r="BF176" i="11"/>
  <c r="BG176" i="11"/>
  <c r="BH176" i="11"/>
  <c r="BI176" i="11"/>
  <c r="BJ176" i="11"/>
  <c r="BK176" i="11"/>
  <c r="BL176" i="11"/>
  <c r="BM176" i="11"/>
  <c r="BN176" i="11"/>
  <c r="BO176" i="11"/>
  <c r="BP176" i="11"/>
  <c r="BQ176" i="11"/>
  <c r="BR176" i="11"/>
  <c r="BS176" i="11"/>
  <c r="BT176" i="11"/>
  <c r="BU176" i="11"/>
  <c r="BV176" i="11"/>
  <c r="BW176" i="11"/>
  <c r="BX176" i="11"/>
  <c r="BY176" i="11"/>
  <c r="BZ176" i="11"/>
  <c r="CA176" i="11"/>
  <c r="CB176" i="11"/>
  <c r="CC176" i="11"/>
  <c r="CD176" i="11"/>
  <c r="CE176" i="11"/>
  <c r="CF176" i="11"/>
  <c r="CG176" i="11"/>
  <c r="CH176" i="11"/>
  <c r="CI176" i="11"/>
  <c r="CJ176" i="11"/>
  <c r="CK176" i="11"/>
  <c r="CL176" i="11"/>
  <c r="CM176" i="11"/>
  <c r="CN176" i="11"/>
  <c r="CO176" i="11"/>
  <c r="CP176" i="11"/>
  <c r="CQ176" i="11"/>
  <c r="CR176" i="11"/>
  <c r="CS176" i="11"/>
  <c r="CT176" i="11"/>
  <c r="CU176" i="11"/>
  <c r="CV176" i="11"/>
  <c r="CW176" i="11"/>
  <c r="CX176" i="11"/>
  <c r="CY176" i="11"/>
  <c r="CZ176" i="11"/>
  <c r="DA176" i="11"/>
  <c r="DB176" i="11"/>
  <c r="DC176" i="11"/>
  <c r="DD176" i="11"/>
  <c r="DE176" i="11"/>
  <c r="DF176" i="11"/>
  <c r="DG176" i="11"/>
  <c r="DH176" i="11"/>
  <c r="DI176" i="11"/>
  <c r="DJ176" i="11"/>
  <c r="DK176" i="11"/>
  <c r="DL176" i="11"/>
  <c r="DM176" i="11"/>
  <c r="DN176" i="11"/>
  <c r="DO176" i="11"/>
  <c r="DP176" i="11"/>
  <c r="DQ176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S177" i="11"/>
  <c r="T177" i="11"/>
  <c r="U177" i="11"/>
  <c r="V177" i="11"/>
  <c r="W177" i="11"/>
  <c r="X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BC177" i="11"/>
  <c r="AS177" i="11"/>
  <c r="AT177" i="11"/>
  <c r="AU177" i="11"/>
  <c r="AV177" i="11"/>
  <c r="AW177" i="11"/>
  <c r="AX177" i="11"/>
  <c r="AY177" i="11"/>
  <c r="AZ177" i="11"/>
  <c r="BA177" i="11"/>
  <c r="BB177" i="11"/>
  <c r="BD177" i="11"/>
  <c r="BE177" i="11"/>
  <c r="BF177" i="11"/>
  <c r="BG177" i="11"/>
  <c r="BH177" i="11"/>
  <c r="BI177" i="11"/>
  <c r="BJ177" i="11"/>
  <c r="BK177" i="11"/>
  <c r="BL177" i="11"/>
  <c r="BM177" i="11"/>
  <c r="BN177" i="11"/>
  <c r="BO177" i="11"/>
  <c r="BP177" i="11"/>
  <c r="BQ177" i="11"/>
  <c r="BR177" i="11"/>
  <c r="BS177" i="11"/>
  <c r="BT177" i="11"/>
  <c r="BU177" i="11"/>
  <c r="BV177" i="11"/>
  <c r="BW177" i="11"/>
  <c r="BX177" i="11"/>
  <c r="BY177" i="11"/>
  <c r="BZ177" i="11"/>
  <c r="CA177" i="11"/>
  <c r="CB177" i="11"/>
  <c r="CC177" i="11"/>
  <c r="CD177" i="11"/>
  <c r="CE177" i="11"/>
  <c r="CF177" i="11"/>
  <c r="CG177" i="11"/>
  <c r="CH177" i="11"/>
  <c r="CI177" i="11"/>
  <c r="CJ177" i="11"/>
  <c r="CK177" i="11"/>
  <c r="CL177" i="11"/>
  <c r="CM177" i="11"/>
  <c r="CN177" i="11"/>
  <c r="CO177" i="11"/>
  <c r="CP177" i="11"/>
  <c r="CQ177" i="11"/>
  <c r="CR177" i="11"/>
  <c r="CS177" i="11"/>
  <c r="CT177" i="11"/>
  <c r="CU177" i="11"/>
  <c r="CV177" i="11"/>
  <c r="CW177" i="11"/>
  <c r="CX177" i="11"/>
  <c r="CY177" i="11"/>
  <c r="CZ177" i="11"/>
  <c r="DA177" i="11"/>
  <c r="DB177" i="11"/>
  <c r="DC177" i="11"/>
  <c r="DD177" i="11"/>
  <c r="DE177" i="11"/>
  <c r="DF177" i="11"/>
  <c r="DG177" i="11"/>
  <c r="DH177" i="11"/>
  <c r="DI177" i="11"/>
  <c r="DJ177" i="11"/>
  <c r="DK177" i="11"/>
  <c r="DL177" i="11"/>
  <c r="DM177" i="11"/>
  <c r="DN177" i="11"/>
  <c r="DO177" i="11"/>
  <c r="DP177" i="11"/>
  <c r="DQ177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S178" i="11"/>
  <c r="T178" i="11"/>
  <c r="U178" i="11"/>
  <c r="V178" i="11"/>
  <c r="W178" i="11"/>
  <c r="X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BC178" i="11"/>
  <c r="AS178" i="11"/>
  <c r="AT178" i="11"/>
  <c r="AU178" i="11"/>
  <c r="AV178" i="11"/>
  <c r="AW178" i="11"/>
  <c r="AX178" i="11"/>
  <c r="AY178" i="11"/>
  <c r="AZ178" i="11"/>
  <c r="BA178" i="11"/>
  <c r="BB178" i="11"/>
  <c r="BD178" i="11"/>
  <c r="BE178" i="11"/>
  <c r="BF178" i="11"/>
  <c r="BG178" i="11"/>
  <c r="BH178" i="11"/>
  <c r="BI178" i="11"/>
  <c r="BJ178" i="11"/>
  <c r="BK178" i="11"/>
  <c r="BL178" i="11"/>
  <c r="BM178" i="11"/>
  <c r="BN178" i="11"/>
  <c r="BO178" i="11"/>
  <c r="BP178" i="11"/>
  <c r="BQ178" i="11"/>
  <c r="BR178" i="11"/>
  <c r="BS178" i="11"/>
  <c r="BT178" i="11"/>
  <c r="BU178" i="11"/>
  <c r="BV178" i="11"/>
  <c r="BW178" i="11"/>
  <c r="BX178" i="11"/>
  <c r="BY178" i="11"/>
  <c r="BZ178" i="11"/>
  <c r="CA178" i="11"/>
  <c r="CB178" i="11"/>
  <c r="CC178" i="11"/>
  <c r="CD178" i="11"/>
  <c r="CE178" i="11"/>
  <c r="CF178" i="11"/>
  <c r="CG178" i="11"/>
  <c r="CH178" i="11"/>
  <c r="CI178" i="11"/>
  <c r="CJ178" i="11"/>
  <c r="CK178" i="11"/>
  <c r="CL178" i="11"/>
  <c r="CM178" i="11"/>
  <c r="CN178" i="11"/>
  <c r="CO178" i="11"/>
  <c r="CP178" i="11"/>
  <c r="CQ178" i="11"/>
  <c r="CR178" i="11"/>
  <c r="CS178" i="11"/>
  <c r="CT178" i="11"/>
  <c r="CU178" i="11"/>
  <c r="CV178" i="11"/>
  <c r="CW178" i="11"/>
  <c r="CX178" i="11"/>
  <c r="CY178" i="11"/>
  <c r="CZ178" i="11"/>
  <c r="DA178" i="11"/>
  <c r="DB178" i="11"/>
  <c r="DC178" i="11"/>
  <c r="DD178" i="11"/>
  <c r="DE178" i="11"/>
  <c r="DF178" i="11"/>
  <c r="DG178" i="11"/>
  <c r="DH178" i="11"/>
  <c r="DI178" i="11"/>
  <c r="DJ178" i="11"/>
  <c r="DK178" i="11"/>
  <c r="DL178" i="11"/>
  <c r="DM178" i="11"/>
  <c r="DN178" i="11"/>
  <c r="DO178" i="11"/>
  <c r="DP178" i="11"/>
  <c r="DQ178" i="11"/>
  <c r="D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S179" i="11"/>
  <c r="T179" i="11"/>
  <c r="U179" i="11"/>
  <c r="V179" i="11"/>
  <c r="W179" i="11"/>
  <c r="X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BC179" i="11"/>
  <c r="AS179" i="11"/>
  <c r="AT179" i="11"/>
  <c r="AU179" i="11"/>
  <c r="AV179" i="11"/>
  <c r="AW179" i="11"/>
  <c r="AX179" i="11"/>
  <c r="AY179" i="11"/>
  <c r="AZ179" i="11"/>
  <c r="BA179" i="11"/>
  <c r="BB179" i="11"/>
  <c r="BD179" i="11"/>
  <c r="BE179" i="11"/>
  <c r="BF179" i="11"/>
  <c r="BG179" i="11"/>
  <c r="BH179" i="11"/>
  <c r="BI179" i="11"/>
  <c r="BJ179" i="11"/>
  <c r="BK179" i="11"/>
  <c r="BL179" i="11"/>
  <c r="BM179" i="11"/>
  <c r="BN179" i="11"/>
  <c r="BO179" i="11"/>
  <c r="BP179" i="11"/>
  <c r="BQ179" i="11"/>
  <c r="BR179" i="11"/>
  <c r="BS179" i="11"/>
  <c r="BT179" i="11"/>
  <c r="BU179" i="11"/>
  <c r="BV179" i="11"/>
  <c r="BW179" i="11"/>
  <c r="BX179" i="11"/>
  <c r="BY179" i="11"/>
  <c r="BZ179" i="11"/>
  <c r="CA179" i="11"/>
  <c r="CB179" i="11"/>
  <c r="CC179" i="11"/>
  <c r="CD179" i="11"/>
  <c r="CE179" i="11"/>
  <c r="CF179" i="11"/>
  <c r="CG179" i="11"/>
  <c r="CH179" i="11"/>
  <c r="CI179" i="11"/>
  <c r="CJ179" i="11"/>
  <c r="CK179" i="11"/>
  <c r="CL179" i="11"/>
  <c r="CM179" i="11"/>
  <c r="CN179" i="11"/>
  <c r="CO179" i="11"/>
  <c r="CP179" i="11"/>
  <c r="CQ179" i="11"/>
  <c r="CR179" i="11"/>
  <c r="CS179" i="11"/>
  <c r="CT179" i="11"/>
  <c r="CU179" i="11"/>
  <c r="CV179" i="11"/>
  <c r="CW179" i="11"/>
  <c r="CX179" i="11"/>
  <c r="CY179" i="11"/>
  <c r="CZ179" i="11"/>
  <c r="DA179" i="11"/>
  <c r="DB179" i="11"/>
  <c r="DC179" i="11"/>
  <c r="DD179" i="11"/>
  <c r="DE179" i="11"/>
  <c r="DF179" i="11"/>
  <c r="DG179" i="11"/>
  <c r="DH179" i="11"/>
  <c r="DI179" i="11"/>
  <c r="DJ179" i="11"/>
  <c r="DK179" i="11"/>
  <c r="DL179" i="11"/>
  <c r="DM179" i="11"/>
  <c r="DN179" i="11"/>
  <c r="DO179" i="11"/>
  <c r="DP179" i="11"/>
  <c r="DQ179" i="11"/>
  <c r="CQ166" i="11"/>
  <c r="CR166" i="11"/>
  <c r="CS166" i="11"/>
  <c r="CT166" i="11"/>
  <c r="CU166" i="11"/>
  <c r="CV166" i="11"/>
  <c r="CW166" i="11"/>
  <c r="CX166" i="11"/>
  <c r="CY166" i="11"/>
  <c r="CZ166" i="11"/>
  <c r="DA166" i="11"/>
  <c r="DB166" i="11"/>
  <c r="DC166" i="11"/>
  <c r="DD166" i="11"/>
  <c r="DE166" i="11"/>
  <c r="DF166" i="11"/>
  <c r="DG166" i="11"/>
  <c r="DH166" i="11"/>
  <c r="DI166" i="11"/>
  <c r="DJ166" i="11"/>
  <c r="DK166" i="11"/>
  <c r="DL166" i="11"/>
  <c r="DM166" i="11"/>
  <c r="DN166" i="11"/>
  <c r="DO166" i="11"/>
  <c r="DP166" i="11"/>
  <c r="DQ166" i="11"/>
  <c r="AZ166" i="11"/>
  <c r="BA166" i="11"/>
  <c r="BB166" i="11"/>
  <c r="BD166" i="11"/>
  <c r="BE166" i="11"/>
  <c r="BF166" i="11"/>
  <c r="BG166" i="11"/>
  <c r="BH166" i="11"/>
  <c r="BI166" i="11"/>
  <c r="BJ166" i="11"/>
  <c r="BK166" i="11"/>
  <c r="BL166" i="11"/>
  <c r="BM166" i="11"/>
  <c r="BN166" i="11"/>
  <c r="BO166" i="11"/>
  <c r="BP166" i="11"/>
  <c r="BQ166" i="11"/>
  <c r="BR166" i="11"/>
  <c r="BS166" i="11"/>
  <c r="BT166" i="11"/>
  <c r="BU166" i="11"/>
  <c r="BV166" i="11"/>
  <c r="BW166" i="11"/>
  <c r="BX166" i="11"/>
  <c r="BY166" i="11"/>
  <c r="BZ166" i="11"/>
  <c r="CA166" i="11"/>
  <c r="CB166" i="11"/>
  <c r="CC166" i="11"/>
  <c r="CD166" i="11"/>
  <c r="CE166" i="11"/>
  <c r="CF166" i="11"/>
  <c r="CG166" i="11"/>
  <c r="CH166" i="11"/>
  <c r="CI166" i="11"/>
  <c r="CJ166" i="11"/>
  <c r="CK166" i="11"/>
  <c r="CL166" i="11"/>
  <c r="CM166" i="11"/>
  <c r="CN166" i="11"/>
  <c r="CO166" i="11"/>
  <c r="CP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S166" i="11"/>
  <c r="T166" i="11"/>
  <c r="U166" i="11"/>
  <c r="V166" i="11"/>
  <c r="W166" i="11"/>
  <c r="X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BC166" i="11"/>
  <c r="AS166" i="11"/>
  <c r="AT166" i="11"/>
  <c r="AU166" i="11"/>
  <c r="AV166" i="11"/>
  <c r="AW166" i="11"/>
  <c r="AX166" i="11"/>
  <c r="AY166" i="11"/>
  <c r="D166" i="11"/>
  <c r="CF165" i="11"/>
  <c r="CG165" i="11"/>
  <c r="CH165" i="11"/>
  <c r="CI165" i="11"/>
  <c r="CJ165" i="11"/>
  <c r="CK165" i="11"/>
  <c r="CL165" i="11"/>
  <c r="CM165" i="11"/>
  <c r="CN165" i="11"/>
  <c r="CO165" i="11"/>
  <c r="CP165" i="11"/>
  <c r="CQ165" i="11"/>
  <c r="CR165" i="11"/>
  <c r="CS165" i="11"/>
  <c r="CT165" i="11"/>
  <c r="CU165" i="11"/>
  <c r="CV165" i="11"/>
  <c r="CW165" i="11"/>
  <c r="CX165" i="11"/>
  <c r="CY165" i="11"/>
  <c r="CZ165" i="11"/>
  <c r="DA165" i="11"/>
  <c r="DB165" i="11"/>
  <c r="DC165" i="11"/>
  <c r="DD165" i="11"/>
  <c r="DE165" i="11"/>
  <c r="DF165" i="11"/>
  <c r="DG165" i="11"/>
  <c r="DH165" i="11"/>
  <c r="DI165" i="11"/>
  <c r="DJ165" i="11"/>
  <c r="DK165" i="11"/>
  <c r="DL165" i="11"/>
  <c r="DM165" i="11"/>
  <c r="DN165" i="11"/>
  <c r="DO165" i="11"/>
  <c r="DP165" i="11"/>
  <c r="DQ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S165" i="11"/>
  <c r="T165" i="11"/>
  <c r="U165" i="11"/>
  <c r="V165" i="11"/>
  <c r="W165" i="11"/>
  <c r="X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BC165" i="11"/>
  <c r="AS165" i="11"/>
  <c r="AT165" i="11"/>
  <c r="AU165" i="11"/>
  <c r="AV165" i="11"/>
  <c r="AW165" i="11"/>
  <c r="AX165" i="11"/>
  <c r="AY165" i="11"/>
  <c r="AZ165" i="11"/>
  <c r="BA165" i="11"/>
  <c r="BB165" i="11"/>
  <c r="BD165" i="11"/>
  <c r="BE165" i="11"/>
  <c r="BF165" i="11"/>
  <c r="BG165" i="11"/>
  <c r="BH165" i="11"/>
  <c r="BI165" i="11"/>
  <c r="BJ165" i="11"/>
  <c r="BK165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BZ165" i="11"/>
  <c r="CA165" i="11"/>
  <c r="CB165" i="11"/>
  <c r="CC165" i="11"/>
  <c r="CD165" i="11"/>
  <c r="CE165" i="11"/>
  <c r="D165" i="11"/>
  <c r="D153" i="11"/>
  <c r="D154" i="11"/>
  <c r="D155" i="11"/>
  <c r="D156" i="11"/>
  <c r="D157" i="11"/>
  <c r="D158" i="11"/>
  <c r="D159" i="11"/>
  <c r="D160" i="11"/>
  <c r="D161" i="11"/>
  <c r="D162" i="11"/>
  <c r="D163" i="11"/>
  <c r="CE163" i="11"/>
  <c r="CF163" i="11"/>
  <c r="CG163" i="11"/>
  <c r="CH163" i="11"/>
  <c r="CI163" i="11"/>
  <c r="CJ163" i="11"/>
  <c r="CK163" i="11"/>
  <c r="CL163" i="11"/>
  <c r="CM163" i="11"/>
  <c r="CN163" i="11"/>
  <c r="CO163" i="11"/>
  <c r="CP163" i="11"/>
  <c r="CQ163" i="11"/>
  <c r="CR163" i="11"/>
  <c r="CS163" i="11"/>
  <c r="CT163" i="11"/>
  <c r="CU163" i="11"/>
  <c r="CV163" i="11"/>
  <c r="CW163" i="11"/>
  <c r="CX163" i="11"/>
  <c r="CY163" i="11"/>
  <c r="CZ163" i="11"/>
  <c r="DA163" i="11"/>
  <c r="DB163" i="11"/>
  <c r="DC163" i="11"/>
  <c r="DD163" i="11"/>
  <c r="DE163" i="11"/>
  <c r="DF163" i="11"/>
  <c r="DG163" i="11"/>
  <c r="DH163" i="11"/>
  <c r="DI163" i="11"/>
  <c r="DJ163" i="11"/>
  <c r="DK163" i="11"/>
  <c r="DL163" i="11"/>
  <c r="DM163" i="11"/>
  <c r="DN163" i="11"/>
  <c r="DO163" i="11"/>
  <c r="DP163" i="11"/>
  <c r="DQ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BC163" i="11"/>
  <c r="AS163" i="11"/>
  <c r="AT163" i="11"/>
  <c r="AU163" i="11"/>
  <c r="AV163" i="11"/>
  <c r="AW163" i="11"/>
  <c r="AX163" i="11"/>
  <c r="AY163" i="11"/>
  <c r="AZ163" i="11"/>
  <c r="BA163" i="11"/>
  <c r="BB163" i="11"/>
  <c r="BD163" i="11"/>
  <c r="BE163" i="11"/>
  <c r="BF163" i="11"/>
  <c r="BG163" i="11"/>
  <c r="BH163" i="11"/>
  <c r="BI163" i="11"/>
  <c r="BJ163" i="11"/>
  <c r="BK163" i="11"/>
  <c r="BL163" i="11"/>
  <c r="BM163" i="11"/>
  <c r="BN163" i="11"/>
  <c r="BO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CA163" i="11"/>
  <c r="CB163" i="11"/>
  <c r="CC163" i="11"/>
  <c r="CD163" i="11"/>
  <c r="E163" i="11"/>
  <c r="DL162" i="11"/>
  <c r="DM162" i="11"/>
  <c r="DN162" i="11"/>
  <c r="DO162" i="11"/>
  <c r="DP162" i="11"/>
  <c r="DQ162" i="11"/>
  <c r="CD162" i="11"/>
  <c r="CE162" i="11"/>
  <c r="CF162" i="11"/>
  <c r="CG162" i="11"/>
  <c r="CH162" i="11"/>
  <c r="CI162" i="11"/>
  <c r="CJ162" i="11"/>
  <c r="CK162" i="11"/>
  <c r="CL162" i="11"/>
  <c r="CM162" i="11"/>
  <c r="CN162" i="11"/>
  <c r="CO162" i="11"/>
  <c r="CP162" i="11"/>
  <c r="CQ162" i="11"/>
  <c r="CR162" i="11"/>
  <c r="CS162" i="11"/>
  <c r="CT162" i="11"/>
  <c r="CU162" i="11"/>
  <c r="CV162" i="11"/>
  <c r="CW162" i="11"/>
  <c r="CX162" i="11"/>
  <c r="CY162" i="11"/>
  <c r="CZ162" i="11"/>
  <c r="DA162" i="11"/>
  <c r="DB162" i="11"/>
  <c r="DC162" i="11"/>
  <c r="DD162" i="11"/>
  <c r="DE162" i="11"/>
  <c r="DF162" i="11"/>
  <c r="DG162" i="11"/>
  <c r="DH162" i="11"/>
  <c r="DI162" i="11"/>
  <c r="DJ162" i="11"/>
  <c r="DK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S162" i="11"/>
  <c r="T162" i="11"/>
  <c r="U162" i="11"/>
  <c r="V162" i="11"/>
  <c r="W162" i="11"/>
  <c r="X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BC162" i="11"/>
  <c r="AS162" i="11"/>
  <c r="AT162" i="11"/>
  <c r="AU162" i="11"/>
  <c r="AV162" i="11"/>
  <c r="AW162" i="11"/>
  <c r="AX162" i="11"/>
  <c r="AY162" i="11"/>
  <c r="AZ162" i="11"/>
  <c r="BA162" i="11"/>
  <c r="BB162" i="11"/>
  <c r="BD162" i="11"/>
  <c r="BE162" i="11"/>
  <c r="BF162" i="11"/>
  <c r="BG162" i="11"/>
  <c r="BH162" i="11"/>
  <c r="BI162" i="11"/>
  <c r="BJ162" i="11"/>
  <c r="BK162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CA162" i="11"/>
  <c r="CB162" i="11"/>
  <c r="CC162" i="11"/>
  <c r="E162" i="11"/>
  <c r="CG161" i="11"/>
  <c r="CH161" i="11"/>
  <c r="CI161" i="11"/>
  <c r="CJ161" i="11"/>
  <c r="CK161" i="11"/>
  <c r="CL161" i="11"/>
  <c r="CM161" i="11"/>
  <c r="CN161" i="11"/>
  <c r="CO161" i="11"/>
  <c r="CP161" i="11"/>
  <c r="CQ161" i="11"/>
  <c r="CR161" i="11"/>
  <c r="CS161" i="11"/>
  <c r="CT161" i="11"/>
  <c r="CU161" i="11"/>
  <c r="CV161" i="11"/>
  <c r="CW161" i="11"/>
  <c r="CX161" i="11"/>
  <c r="CY161" i="11"/>
  <c r="CZ161" i="11"/>
  <c r="DA161" i="11"/>
  <c r="DB161" i="11"/>
  <c r="DC161" i="11"/>
  <c r="DD161" i="11"/>
  <c r="DE161" i="11"/>
  <c r="DF161" i="11"/>
  <c r="DG161" i="11"/>
  <c r="DH161" i="11"/>
  <c r="DI161" i="11"/>
  <c r="DJ161" i="11"/>
  <c r="DK161" i="11"/>
  <c r="DL161" i="11"/>
  <c r="DM161" i="11"/>
  <c r="DN161" i="11"/>
  <c r="DO161" i="11"/>
  <c r="DP161" i="11"/>
  <c r="DQ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BC161" i="11"/>
  <c r="AS161" i="11"/>
  <c r="AT161" i="11"/>
  <c r="AU161" i="11"/>
  <c r="AV161" i="11"/>
  <c r="AW161" i="11"/>
  <c r="AX161" i="11"/>
  <c r="AY161" i="11"/>
  <c r="AZ161" i="11"/>
  <c r="BA161" i="11"/>
  <c r="BB161" i="11"/>
  <c r="BD161" i="11"/>
  <c r="BE161" i="11"/>
  <c r="BF161" i="11"/>
  <c r="BG161" i="11"/>
  <c r="BH161" i="11"/>
  <c r="BI161" i="11"/>
  <c r="BJ161" i="11"/>
  <c r="BK161" i="11"/>
  <c r="BL161" i="11"/>
  <c r="BM161" i="11"/>
  <c r="BN161" i="11"/>
  <c r="BO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CA161" i="11"/>
  <c r="CB161" i="11"/>
  <c r="CC161" i="11"/>
  <c r="CD161" i="11"/>
  <c r="CE161" i="11"/>
  <c r="CF161" i="11"/>
  <c r="E161" i="11"/>
  <c r="CU160" i="11"/>
  <c r="CV160" i="11"/>
  <c r="CW160" i="11"/>
  <c r="CX160" i="11"/>
  <c r="CY160" i="11"/>
  <c r="CZ160" i="11"/>
  <c r="DA160" i="11"/>
  <c r="DB160" i="11"/>
  <c r="DC160" i="11"/>
  <c r="DD160" i="11"/>
  <c r="DE160" i="11"/>
  <c r="DF160" i="11"/>
  <c r="DG160" i="11"/>
  <c r="DH160" i="11"/>
  <c r="DI160" i="11"/>
  <c r="DJ160" i="11"/>
  <c r="DK160" i="11"/>
  <c r="DL160" i="11"/>
  <c r="DM160" i="11"/>
  <c r="DN160" i="11"/>
  <c r="DO160" i="11"/>
  <c r="DP160" i="11"/>
  <c r="DQ160" i="11"/>
  <c r="BX160" i="11"/>
  <c r="BY160" i="11"/>
  <c r="BZ160" i="11"/>
  <c r="CA160" i="11"/>
  <c r="CB160" i="11"/>
  <c r="CC160" i="11"/>
  <c r="CD160" i="11"/>
  <c r="CE160" i="11"/>
  <c r="CF160" i="11"/>
  <c r="CG160" i="11"/>
  <c r="CH160" i="11"/>
  <c r="CI160" i="11"/>
  <c r="CJ160" i="11"/>
  <c r="CK160" i="11"/>
  <c r="CL160" i="11"/>
  <c r="CM160" i="11"/>
  <c r="CN160" i="11"/>
  <c r="CO160" i="11"/>
  <c r="CP160" i="11"/>
  <c r="CQ160" i="11"/>
  <c r="CR160" i="11"/>
  <c r="CS160" i="11"/>
  <c r="CT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BC160" i="11"/>
  <c r="AS160" i="11"/>
  <c r="AT160" i="11"/>
  <c r="AU160" i="11"/>
  <c r="AV160" i="11"/>
  <c r="AW160" i="11"/>
  <c r="AX160" i="11"/>
  <c r="AY160" i="11"/>
  <c r="AZ160" i="11"/>
  <c r="BA160" i="11"/>
  <c r="BB160" i="11"/>
  <c r="BD160" i="11"/>
  <c r="BE160" i="11"/>
  <c r="BF160" i="11"/>
  <c r="BG160" i="11"/>
  <c r="BH160" i="11"/>
  <c r="BI160" i="11"/>
  <c r="BJ160" i="11"/>
  <c r="BK160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E160" i="11"/>
  <c r="CE159" i="11"/>
  <c r="CF159" i="11"/>
  <c r="CG159" i="11"/>
  <c r="CH159" i="11"/>
  <c r="CI159" i="11"/>
  <c r="CJ159" i="11"/>
  <c r="CK159" i="11"/>
  <c r="CL159" i="11"/>
  <c r="CM159" i="11"/>
  <c r="CN159" i="11"/>
  <c r="CO159" i="11"/>
  <c r="CP159" i="11"/>
  <c r="CQ159" i="11"/>
  <c r="CR159" i="11"/>
  <c r="CS159" i="11"/>
  <c r="CT159" i="11"/>
  <c r="CU159" i="11"/>
  <c r="CV159" i="11"/>
  <c r="CW159" i="11"/>
  <c r="CX159" i="11"/>
  <c r="CY159" i="11"/>
  <c r="CZ159" i="11"/>
  <c r="DA159" i="11"/>
  <c r="DB159" i="11"/>
  <c r="DC159" i="11"/>
  <c r="DD159" i="11"/>
  <c r="DE159" i="11"/>
  <c r="DF159" i="11"/>
  <c r="DG159" i="11"/>
  <c r="DH159" i="11"/>
  <c r="DI159" i="11"/>
  <c r="DJ159" i="11"/>
  <c r="DK159" i="11"/>
  <c r="DL159" i="11"/>
  <c r="DM159" i="11"/>
  <c r="DN159" i="11"/>
  <c r="DO159" i="11"/>
  <c r="DP159" i="11"/>
  <c r="DQ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S159" i="11"/>
  <c r="T159" i="11"/>
  <c r="U159" i="11"/>
  <c r="V159" i="11"/>
  <c r="W159" i="11"/>
  <c r="X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BC159" i="11"/>
  <c r="AS159" i="11"/>
  <c r="AT159" i="11"/>
  <c r="AU159" i="11"/>
  <c r="AV159" i="11"/>
  <c r="AW159" i="11"/>
  <c r="AX159" i="11"/>
  <c r="AY159" i="11"/>
  <c r="AZ159" i="11"/>
  <c r="BA159" i="11"/>
  <c r="BB159" i="11"/>
  <c r="BD159" i="11"/>
  <c r="BE159" i="11"/>
  <c r="BF159" i="11"/>
  <c r="BG159" i="11"/>
  <c r="BH159" i="11"/>
  <c r="BI159" i="11"/>
  <c r="BJ159" i="11"/>
  <c r="BK159" i="11"/>
  <c r="BL159" i="11"/>
  <c r="BM159" i="1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CA159" i="11"/>
  <c r="CB159" i="11"/>
  <c r="CC159" i="11"/>
  <c r="CD159" i="11"/>
  <c r="E159" i="11"/>
  <c r="BQ158" i="11"/>
  <c r="BR158" i="11"/>
  <c r="BS158" i="11"/>
  <c r="BT158" i="11"/>
  <c r="BU158" i="11"/>
  <c r="BV158" i="11"/>
  <c r="BW158" i="11"/>
  <c r="BX158" i="11"/>
  <c r="BY158" i="11"/>
  <c r="BZ158" i="11"/>
  <c r="CA158" i="11"/>
  <c r="CB158" i="11"/>
  <c r="CC158" i="11"/>
  <c r="CD158" i="11"/>
  <c r="CE158" i="11"/>
  <c r="CF158" i="11"/>
  <c r="CG158" i="11"/>
  <c r="CH158" i="11"/>
  <c r="CI158" i="11"/>
  <c r="CJ158" i="11"/>
  <c r="CK158" i="11"/>
  <c r="CL158" i="11"/>
  <c r="CM158" i="11"/>
  <c r="CN158" i="11"/>
  <c r="CO158" i="11"/>
  <c r="CP158" i="11"/>
  <c r="CQ158" i="11"/>
  <c r="CR158" i="11"/>
  <c r="CS158" i="11"/>
  <c r="CT158" i="11"/>
  <c r="CU158" i="11"/>
  <c r="CV158" i="11"/>
  <c r="CW158" i="11"/>
  <c r="CX158" i="11"/>
  <c r="CY158" i="11"/>
  <c r="CZ158" i="11"/>
  <c r="DA158" i="11"/>
  <c r="DB158" i="11"/>
  <c r="DC158" i="11"/>
  <c r="DD158" i="11"/>
  <c r="DE158" i="11"/>
  <c r="DF158" i="11"/>
  <c r="DG158" i="11"/>
  <c r="DH158" i="11"/>
  <c r="DI158" i="11"/>
  <c r="DJ158" i="11"/>
  <c r="DK158" i="11"/>
  <c r="DL158" i="11"/>
  <c r="DM158" i="11"/>
  <c r="DN158" i="11"/>
  <c r="DO158" i="11"/>
  <c r="DP158" i="11"/>
  <c r="DQ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BC158" i="11"/>
  <c r="AS158" i="11"/>
  <c r="AT158" i="11"/>
  <c r="AU158" i="11"/>
  <c r="AV158" i="11"/>
  <c r="AW158" i="11"/>
  <c r="AX158" i="11"/>
  <c r="AY158" i="11"/>
  <c r="AZ158" i="11"/>
  <c r="BA158" i="11"/>
  <c r="BB158" i="11"/>
  <c r="BD158" i="11"/>
  <c r="BE158" i="11"/>
  <c r="BF158" i="11"/>
  <c r="BG158" i="11"/>
  <c r="BH158" i="11"/>
  <c r="BI158" i="11"/>
  <c r="BJ158" i="11"/>
  <c r="BK158" i="11"/>
  <c r="BL158" i="11"/>
  <c r="BM158" i="11"/>
  <c r="BN158" i="11"/>
  <c r="BO158" i="11"/>
  <c r="BP158" i="11"/>
  <c r="E158" i="11"/>
  <c r="BP157" i="11"/>
  <c r="BQ157" i="11"/>
  <c r="BR157" i="11"/>
  <c r="BS157" i="11"/>
  <c r="BT157" i="11"/>
  <c r="BU157" i="11"/>
  <c r="BV157" i="11"/>
  <c r="BW157" i="11"/>
  <c r="BX157" i="11"/>
  <c r="BY157" i="11"/>
  <c r="BZ157" i="11"/>
  <c r="CA157" i="11"/>
  <c r="CB157" i="11"/>
  <c r="CC157" i="11"/>
  <c r="CD157" i="11"/>
  <c r="CE157" i="11"/>
  <c r="CF157" i="11"/>
  <c r="CG157" i="11"/>
  <c r="CH157" i="11"/>
  <c r="CI157" i="11"/>
  <c r="CJ157" i="11"/>
  <c r="CK157" i="11"/>
  <c r="CL157" i="11"/>
  <c r="CM157" i="11"/>
  <c r="CN157" i="11"/>
  <c r="CO157" i="11"/>
  <c r="CP157" i="11"/>
  <c r="CQ157" i="11"/>
  <c r="CR157" i="11"/>
  <c r="CS157" i="11"/>
  <c r="CT157" i="11"/>
  <c r="CU157" i="11"/>
  <c r="CV157" i="11"/>
  <c r="CW157" i="11"/>
  <c r="CX157" i="11"/>
  <c r="CY157" i="11"/>
  <c r="CZ157" i="11"/>
  <c r="DA157" i="11"/>
  <c r="DB157" i="11"/>
  <c r="DC157" i="11"/>
  <c r="DD157" i="11"/>
  <c r="DE157" i="11"/>
  <c r="DF157" i="11"/>
  <c r="DG157" i="11"/>
  <c r="DH157" i="11"/>
  <c r="DI157" i="11"/>
  <c r="DJ157" i="11"/>
  <c r="DK157" i="11"/>
  <c r="DL157" i="11"/>
  <c r="DM157" i="11"/>
  <c r="DN157" i="11"/>
  <c r="DO157" i="11"/>
  <c r="DP157" i="11"/>
  <c r="DQ157" i="11"/>
  <c r="AQ157" i="11"/>
  <c r="AR157" i="11"/>
  <c r="BC157" i="11"/>
  <c r="AS157" i="11"/>
  <c r="AT157" i="11"/>
  <c r="AU157" i="11"/>
  <c r="AV157" i="11"/>
  <c r="AW157" i="11"/>
  <c r="AX157" i="11"/>
  <c r="AY157" i="11"/>
  <c r="AZ157" i="11"/>
  <c r="BA157" i="11"/>
  <c r="BB157" i="11"/>
  <c r="BD157" i="11"/>
  <c r="BE157" i="11"/>
  <c r="BF157" i="11"/>
  <c r="BG157" i="11"/>
  <c r="BH157" i="11"/>
  <c r="BI157" i="11"/>
  <c r="BJ157" i="11"/>
  <c r="BK157" i="11"/>
  <c r="BL157" i="11"/>
  <c r="BM157" i="11"/>
  <c r="BN157" i="11"/>
  <c r="BO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S157" i="11"/>
  <c r="T157" i="11"/>
  <c r="U157" i="11"/>
  <c r="V157" i="11"/>
  <c r="W157" i="11"/>
  <c r="X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DA156" i="11"/>
  <c r="DB156" i="11"/>
  <c r="DC156" i="11"/>
  <c r="DD156" i="11"/>
  <c r="DE156" i="11"/>
  <c r="DF156" i="11"/>
  <c r="DG156" i="11"/>
  <c r="DH156" i="11"/>
  <c r="DI156" i="11"/>
  <c r="DJ156" i="11"/>
  <c r="DK156" i="11"/>
  <c r="DL156" i="11"/>
  <c r="DM156" i="11"/>
  <c r="DN156" i="11"/>
  <c r="DO156" i="11"/>
  <c r="DP156" i="11"/>
  <c r="DQ156" i="11"/>
  <c r="BI156" i="11"/>
  <c r="BJ156" i="11"/>
  <c r="BK156" i="11"/>
  <c r="BL156" i="11"/>
  <c r="BM156" i="11"/>
  <c r="BN156" i="11"/>
  <c r="BO156" i="11"/>
  <c r="BP156" i="11"/>
  <c r="BQ156" i="11"/>
  <c r="BR156" i="11"/>
  <c r="BS156" i="11"/>
  <c r="BT156" i="11"/>
  <c r="BU156" i="11"/>
  <c r="BV156" i="11"/>
  <c r="BW156" i="11"/>
  <c r="BX156" i="11"/>
  <c r="BY156" i="11"/>
  <c r="BZ156" i="11"/>
  <c r="CA156" i="11"/>
  <c r="CB156" i="11"/>
  <c r="CC156" i="11"/>
  <c r="CD156" i="11"/>
  <c r="CE156" i="11"/>
  <c r="CF156" i="11"/>
  <c r="CG156" i="11"/>
  <c r="CH156" i="11"/>
  <c r="CI156" i="11"/>
  <c r="CJ156" i="11"/>
  <c r="CK156" i="11"/>
  <c r="CL156" i="11"/>
  <c r="CM156" i="11"/>
  <c r="CN156" i="11"/>
  <c r="CO156" i="11"/>
  <c r="CP156" i="11"/>
  <c r="CQ156" i="11"/>
  <c r="CR156" i="11"/>
  <c r="CS156" i="11"/>
  <c r="CT156" i="11"/>
  <c r="CU156" i="11"/>
  <c r="CV156" i="11"/>
  <c r="CW156" i="11"/>
  <c r="CX156" i="11"/>
  <c r="CY156" i="11"/>
  <c r="CZ156" i="11"/>
  <c r="AJ156" i="11"/>
  <c r="AK156" i="11"/>
  <c r="AL156" i="11"/>
  <c r="AM156" i="11"/>
  <c r="AN156" i="11"/>
  <c r="AO156" i="11"/>
  <c r="AP156" i="11"/>
  <c r="AQ156" i="11"/>
  <c r="AR156" i="11"/>
  <c r="BC156" i="11"/>
  <c r="AS156" i="11"/>
  <c r="AT156" i="11"/>
  <c r="AU156" i="11"/>
  <c r="AV156" i="11"/>
  <c r="AW156" i="11"/>
  <c r="AX156" i="11"/>
  <c r="AY156" i="11"/>
  <c r="AZ156" i="11"/>
  <c r="BA156" i="11"/>
  <c r="BB156" i="11"/>
  <c r="BD156" i="11"/>
  <c r="BE156" i="11"/>
  <c r="BF156" i="11"/>
  <c r="BG156" i="11"/>
  <c r="BH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AC156" i="11"/>
  <c r="AD156" i="11"/>
  <c r="AE156" i="11"/>
  <c r="AF156" i="11"/>
  <c r="AG156" i="11"/>
  <c r="AH156" i="11"/>
  <c r="AI156" i="11"/>
  <c r="E156" i="11"/>
  <c r="CY155" i="11"/>
  <c r="CZ155" i="11"/>
  <c r="DA155" i="11"/>
  <c r="DB155" i="11"/>
  <c r="DC155" i="11"/>
  <c r="DD155" i="11"/>
  <c r="DE155" i="11"/>
  <c r="DF155" i="11"/>
  <c r="DG155" i="11"/>
  <c r="DH155" i="11"/>
  <c r="DI155" i="11"/>
  <c r="DJ155" i="11"/>
  <c r="DK155" i="11"/>
  <c r="DL155" i="11"/>
  <c r="DM155" i="11"/>
  <c r="DN155" i="11"/>
  <c r="DO155" i="11"/>
  <c r="DP155" i="11"/>
  <c r="DQ155" i="11"/>
  <c r="BE155" i="11"/>
  <c r="BF155" i="11"/>
  <c r="BG155" i="11"/>
  <c r="BH155" i="11"/>
  <c r="BI155" i="11"/>
  <c r="BJ155" i="11"/>
  <c r="BK155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BZ155" i="11"/>
  <c r="CA155" i="11"/>
  <c r="CB155" i="11"/>
  <c r="CC155" i="11"/>
  <c r="CD155" i="11"/>
  <c r="CE155" i="11"/>
  <c r="CF155" i="11"/>
  <c r="CG155" i="11"/>
  <c r="CH155" i="11"/>
  <c r="CI155" i="11"/>
  <c r="CJ155" i="11"/>
  <c r="CK155" i="11"/>
  <c r="CL155" i="11"/>
  <c r="CM155" i="11"/>
  <c r="CN155" i="11"/>
  <c r="CO155" i="11"/>
  <c r="CP155" i="11"/>
  <c r="CQ155" i="11"/>
  <c r="CR155" i="11"/>
  <c r="CS155" i="11"/>
  <c r="CT155" i="11"/>
  <c r="CU155" i="11"/>
  <c r="CV155" i="11"/>
  <c r="CW155" i="11"/>
  <c r="CX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BC155" i="11"/>
  <c r="AS155" i="11"/>
  <c r="AT155" i="11"/>
  <c r="AU155" i="11"/>
  <c r="AV155" i="11"/>
  <c r="AW155" i="11"/>
  <c r="AX155" i="11"/>
  <c r="AY155" i="11"/>
  <c r="AZ155" i="11"/>
  <c r="BA155" i="11"/>
  <c r="BB155" i="11"/>
  <c r="BD155" i="11"/>
  <c r="E155" i="11"/>
  <c r="DN154" i="11"/>
  <c r="DO154" i="11"/>
  <c r="DP154" i="11"/>
  <c r="DQ154" i="11"/>
  <c r="BW154" i="11"/>
  <c r="BX154" i="11"/>
  <c r="BY154" i="11"/>
  <c r="BZ154" i="11"/>
  <c r="CA154" i="11"/>
  <c r="CB154" i="11"/>
  <c r="CC154" i="11"/>
  <c r="CD154" i="11"/>
  <c r="CE154" i="11"/>
  <c r="CF154" i="11"/>
  <c r="CG154" i="11"/>
  <c r="CH154" i="11"/>
  <c r="CI154" i="11"/>
  <c r="CJ154" i="11"/>
  <c r="CK154" i="11"/>
  <c r="CL154" i="11"/>
  <c r="CM154" i="11"/>
  <c r="CN154" i="11"/>
  <c r="CO154" i="11"/>
  <c r="CP154" i="11"/>
  <c r="CQ154" i="11"/>
  <c r="CR154" i="11"/>
  <c r="CS154" i="11"/>
  <c r="CT154" i="11"/>
  <c r="CU154" i="11"/>
  <c r="CV154" i="11"/>
  <c r="CW154" i="11"/>
  <c r="CX154" i="11"/>
  <c r="CY154" i="11"/>
  <c r="CZ154" i="11"/>
  <c r="DA154" i="11"/>
  <c r="DB154" i="11"/>
  <c r="DC154" i="11"/>
  <c r="DD154" i="11"/>
  <c r="DE154" i="11"/>
  <c r="DF154" i="11"/>
  <c r="DG154" i="11"/>
  <c r="DH154" i="11"/>
  <c r="DI154" i="11"/>
  <c r="DJ154" i="11"/>
  <c r="DK154" i="11"/>
  <c r="DL154" i="11"/>
  <c r="DM154" i="11"/>
  <c r="AV154" i="11"/>
  <c r="AW154" i="11"/>
  <c r="AX154" i="11"/>
  <c r="AY154" i="11"/>
  <c r="AZ154" i="11"/>
  <c r="BA154" i="11"/>
  <c r="BB154" i="11"/>
  <c r="BD154" i="11"/>
  <c r="BE154" i="11"/>
  <c r="BF154" i="11"/>
  <c r="BG154" i="11"/>
  <c r="BH154" i="11"/>
  <c r="BI154" i="11"/>
  <c r="BJ154" i="11"/>
  <c r="BK154" i="11"/>
  <c r="BL154" i="11"/>
  <c r="BM154" i="11"/>
  <c r="BN154" i="11"/>
  <c r="BO154" i="11"/>
  <c r="BP154" i="11"/>
  <c r="BQ154" i="11"/>
  <c r="BR154" i="11"/>
  <c r="BS154" i="11"/>
  <c r="BT154" i="11"/>
  <c r="BU154" i="11"/>
  <c r="BV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S154" i="11"/>
  <c r="T154" i="11"/>
  <c r="U154" i="11"/>
  <c r="V154" i="11"/>
  <c r="W154" i="11"/>
  <c r="X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BC154" i="11"/>
  <c r="AS154" i="11"/>
  <c r="AT154" i="11"/>
  <c r="AU154" i="11"/>
  <c r="E154" i="11"/>
  <c r="CW153" i="11"/>
  <c r="CX153" i="11"/>
  <c r="CY153" i="11"/>
  <c r="CZ153" i="11"/>
  <c r="DA153" i="11"/>
  <c r="DB153" i="11"/>
  <c r="DC153" i="11"/>
  <c r="DD153" i="11"/>
  <c r="DE153" i="11"/>
  <c r="DF153" i="11"/>
  <c r="DG153" i="11"/>
  <c r="DH153" i="11"/>
  <c r="DI153" i="11"/>
  <c r="DJ153" i="11"/>
  <c r="DK153" i="11"/>
  <c r="DL153" i="11"/>
  <c r="DM153" i="11"/>
  <c r="DN153" i="11"/>
  <c r="DO153" i="11"/>
  <c r="DP153" i="11"/>
  <c r="DQ153" i="11"/>
  <c r="BJ153" i="11"/>
  <c r="BK153" i="11"/>
  <c r="BL153" i="11"/>
  <c r="BM153" i="11"/>
  <c r="BN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CA153" i="11"/>
  <c r="CB153" i="11"/>
  <c r="CC153" i="11"/>
  <c r="CD153" i="11"/>
  <c r="CE153" i="11"/>
  <c r="CF153" i="11"/>
  <c r="CG153" i="11"/>
  <c r="CH153" i="11"/>
  <c r="CI153" i="11"/>
  <c r="CJ153" i="11"/>
  <c r="CK153" i="11"/>
  <c r="CL153" i="11"/>
  <c r="CM153" i="11"/>
  <c r="CN153" i="11"/>
  <c r="CO153" i="11"/>
  <c r="CP153" i="11"/>
  <c r="CQ153" i="11"/>
  <c r="CR153" i="11"/>
  <c r="CS153" i="11"/>
  <c r="CT153" i="11"/>
  <c r="CU153" i="11"/>
  <c r="CV153" i="11"/>
  <c r="U153" i="11"/>
  <c r="V153" i="11"/>
  <c r="W153" i="11"/>
  <c r="X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BC153" i="11"/>
  <c r="AS153" i="11"/>
  <c r="AT153" i="11"/>
  <c r="AU153" i="11"/>
  <c r="AV153" i="11"/>
  <c r="AW153" i="11"/>
  <c r="AX153" i="11"/>
  <c r="AY153" i="11"/>
  <c r="AZ153" i="11"/>
  <c r="BA153" i="11"/>
  <c r="BB153" i="11"/>
  <c r="BD153" i="11"/>
  <c r="BE153" i="11"/>
  <c r="BF153" i="11"/>
  <c r="BG153" i="11"/>
  <c r="BH153" i="11"/>
  <c r="BI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S153" i="11"/>
  <c r="T153" i="11"/>
  <c r="E153" i="11"/>
  <c r="D66" i="11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I99" i="11"/>
  <c r="BJ99" i="11"/>
  <c r="BK99" i="11"/>
  <c r="BL99" i="11"/>
  <c r="BM99" i="11"/>
  <c r="BN99" i="11"/>
  <c r="BO99" i="11"/>
  <c r="BP99" i="11"/>
  <c r="BQ99" i="11"/>
  <c r="BR99" i="11"/>
  <c r="BS99" i="11"/>
  <c r="DT101" i="11"/>
  <c r="DT102" i="11"/>
  <c r="DT103" i="11"/>
  <c r="DT104" i="11"/>
  <c r="DT105" i="11"/>
  <c r="DT106" i="11"/>
  <c r="DT107" i="11"/>
  <c r="DT108" i="11"/>
  <c r="DT109" i="11"/>
  <c r="DT110" i="11"/>
  <c r="DT111" i="11"/>
  <c r="DT112" i="11"/>
  <c r="DT113" i="11"/>
  <c r="DT114" i="11"/>
  <c r="DT115" i="11"/>
  <c r="DT116" i="11"/>
  <c r="DT117" i="11"/>
  <c r="DT118" i="11"/>
  <c r="DT119" i="11"/>
  <c r="DT120" i="11"/>
  <c r="DT121" i="11"/>
  <c r="DT122" i="11"/>
  <c r="DT123" i="11"/>
  <c r="DT124" i="11"/>
  <c r="DT125" i="11"/>
  <c r="DT126" i="11"/>
  <c r="DT127" i="11"/>
  <c r="DT128" i="11"/>
  <c r="DT129" i="11"/>
  <c r="DT130" i="11"/>
  <c r="DT131" i="11"/>
  <c r="DT132" i="11"/>
  <c r="DT133" i="11"/>
  <c r="DT134" i="11"/>
  <c r="DT135" i="11"/>
  <c r="DT136" i="11"/>
  <c r="DT137" i="11"/>
  <c r="DT138" i="11"/>
  <c r="DT139" i="11"/>
  <c r="DT140" i="11"/>
  <c r="DT141" i="11"/>
  <c r="DT142" i="11"/>
  <c r="DT143" i="11"/>
  <c r="DT144" i="11"/>
  <c r="DT145" i="11"/>
  <c r="DT146" i="11"/>
  <c r="DT147" i="11"/>
  <c r="DT148" i="11"/>
  <c r="DT149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H99" i="11"/>
  <c r="BG99" i="11"/>
  <c r="BF99" i="11"/>
  <c r="BE99" i="11"/>
  <c r="BD99" i="11"/>
  <c r="BC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X99" i="11"/>
  <c r="W99" i="11"/>
  <c r="V99" i="11"/>
  <c r="U99" i="11"/>
  <c r="T99" i="11"/>
  <c r="S99" i="11"/>
  <c r="Q99" i="11"/>
  <c r="P99" i="11"/>
  <c r="O99" i="11"/>
  <c r="N99" i="11"/>
  <c r="M99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53" i="10"/>
  <c r="C89" i="10"/>
  <c r="C88" i="10"/>
  <c r="C74" i="10"/>
  <c r="C68" i="10"/>
  <c r="C80" i="10"/>
  <c r="C90" i="10"/>
  <c r="C93" i="10"/>
  <c r="C58" i="10"/>
  <c r="C52" i="10"/>
  <c r="C62" i="10"/>
  <c r="C60" i="10"/>
  <c r="C59" i="10"/>
  <c r="C64" i="10"/>
  <c r="C75" i="10"/>
  <c r="C67" i="10"/>
  <c r="C66" i="10"/>
  <c r="C86" i="10"/>
  <c r="C79" i="10"/>
  <c r="C87" i="10"/>
  <c r="C91" i="10"/>
  <c r="C85" i="10"/>
  <c r="C84" i="10"/>
  <c r="C73" i="10"/>
  <c r="C82" i="10"/>
  <c r="C83" i="10"/>
  <c r="C92" i="10"/>
  <c r="C94" i="10"/>
  <c r="C96" i="10"/>
  <c r="C63" i="10"/>
  <c r="C97" i="10"/>
  <c r="C78" i="10"/>
  <c r="C81" i="10"/>
  <c r="C72" i="10"/>
  <c r="C70" i="10"/>
  <c r="C71" i="10"/>
  <c r="C69" i="10"/>
  <c r="C56" i="10"/>
  <c r="C95" i="10"/>
  <c r="C77" i="10"/>
  <c r="C50" i="10"/>
  <c r="C65" i="10"/>
  <c r="C57" i="10"/>
  <c r="C54" i="10"/>
  <c r="C55" i="10"/>
  <c r="C61" i="10"/>
  <c r="C76" i="10"/>
  <c r="C48" i="10"/>
  <c r="C49" i="10"/>
  <c r="C51" i="10"/>
  <c r="B128" i="10"/>
  <c r="C7" i="10"/>
  <c r="C17" i="10"/>
  <c r="C26" i="10"/>
  <c r="C47" i="10"/>
  <c r="C46" i="10"/>
  <c r="C3" i="10"/>
  <c r="C4" i="10"/>
  <c r="C5" i="10"/>
  <c r="C6" i="10"/>
  <c r="C8" i="10"/>
  <c r="C9" i="10"/>
  <c r="C10" i="10"/>
  <c r="C11" i="10"/>
  <c r="C12" i="10"/>
  <c r="C13" i="10"/>
  <c r="C14" i="10"/>
  <c r="C15" i="10"/>
  <c r="C16" i="10"/>
  <c r="C18" i="10"/>
  <c r="C19" i="10"/>
  <c r="C20" i="10"/>
  <c r="C21" i="10"/>
  <c r="C22" i="10"/>
  <c r="C23" i="10"/>
  <c r="C24" i="10"/>
  <c r="C25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2" i="10"/>
  <c r="DD144" i="10"/>
  <c r="DD145" i="10"/>
  <c r="DD146" i="10"/>
  <c r="DD147" i="10"/>
  <c r="DD148" i="10"/>
  <c r="DD135" i="10"/>
  <c r="DD136" i="10"/>
  <c r="DD137" i="10"/>
  <c r="DD138" i="10"/>
  <c r="DD139" i="10"/>
  <c r="DD131" i="10"/>
  <c r="DD132" i="10"/>
  <c r="DD143" i="10"/>
  <c r="DD103" i="10"/>
  <c r="DD104" i="10"/>
  <c r="DD105" i="10"/>
  <c r="DD106" i="10"/>
  <c r="DD107" i="10"/>
  <c r="DD108" i="10"/>
  <c r="DD109" i="10"/>
  <c r="DD110" i="10"/>
  <c r="DD111" i="10"/>
  <c r="DD112" i="10"/>
  <c r="DD113" i="10"/>
  <c r="DD114" i="10"/>
  <c r="DD115" i="10"/>
  <c r="DD116" i="10"/>
  <c r="DD117" i="10"/>
  <c r="DD118" i="10"/>
  <c r="DD119" i="10"/>
  <c r="DD120" i="10"/>
  <c r="DD121" i="10"/>
  <c r="DD122" i="10"/>
  <c r="DD123" i="10"/>
  <c r="DD124" i="10"/>
  <c r="DD125" i="10"/>
  <c r="DD126" i="10"/>
  <c r="DD127" i="10"/>
  <c r="DD128" i="10"/>
  <c r="DD129" i="10"/>
  <c r="DD130" i="10"/>
  <c r="DD140" i="10"/>
  <c r="DD141" i="10"/>
  <c r="DD142" i="10"/>
  <c r="DD133" i="10"/>
  <c r="DD134" i="10"/>
  <c r="DD100" i="10"/>
  <c r="DD101" i="10"/>
  <c r="DD102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9" i="10"/>
  <c r="B130" i="10"/>
  <c r="B140" i="10"/>
  <c r="B141" i="10"/>
  <c r="B142" i="10"/>
  <c r="B133" i="10"/>
  <c r="B134" i="10"/>
  <c r="B135" i="10"/>
  <c r="B136" i="10"/>
  <c r="B137" i="10"/>
  <c r="B138" i="10"/>
  <c r="B139" i="10"/>
  <c r="B131" i="10"/>
  <c r="B132" i="10"/>
  <c r="B143" i="10"/>
  <c r="B144" i="10"/>
  <c r="B145" i="10"/>
  <c r="B146" i="10"/>
  <c r="B147" i="10"/>
  <c r="B148" i="10"/>
  <c r="B100" i="10"/>
  <c r="G60" i="8"/>
  <c r="I60" i="8"/>
  <c r="K60" i="8"/>
  <c r="N60" i="8"/>
  <c r="G59" i="8"/>
  <c r="I59" i="8"/>
  <c r="K59" i="8"/>
  <c r="N59" i="8"/>
  <c r="G63" i="8"/>
  <c r="I63" i="8"/>
  <c r="K63" i="8"/>
  <c r="N63" i="8"/>
  <c r="I62" i="8"/>
  <c r="G62" i="8"/>
  <c r="K62" i="8"/>
  <c r="N62" i="8"/>
  <c r="G57" i="8"/>
  <c r="I57" i="8"/>
  <c r="K57" i="8"/>
  <c r="N57" i="8"/>
  <c r="G56" i="8"/>
  <c r="I56" i="8"/>
  <c r="K56" i="8"/>
  <c r="N56" i="8"/>
  <c r="G66" i="8"/>
  <c r="I66" i="8"/>
  <c r="K66" i="8"/>
  <c r="N66" i="8"/>
  <c r="G65" i="8"/>
  <c r="I65" i="8"/>
  <c r="K65" i="8"/>
  <c r="N65" i="8"/>
  <c r="G33" i="8"/>
  <c r="I33" i="8"/>
  <c r="K33" i="8"/>
  <c r="N33" i="8"/>
  <c r="G32" i="8"/>
  <c r="I32" i="8"/>
  <c r="K32" i="8"/>
  <c r="N32" i="8"/>
  <c r="G52" i="8"/>
  <c r="I52" i="8"/>
  <c r="K52" i="8"/>
  <c r="N52" i="8"/>
  <c r="G40" i="8"/>
  <c r="I40" i="8"/>
  <c r="K40" i="8"/>
  <c r="N40" i="8"/>
  <c r="G37" i="8"/>
  <c r="I37" i="8"/>
  <c r="K37" i="8"/>
  <c r="N37" i="8"/>
  <c r="G43" i="8"/>
  <c r="I43" i="8"/>
  <c r="K43" i="8"/>
  <c r="N43" i="8"/>
  <c r="G50" i="8"/>
  <c r="I50" i="8"/>
  <c r="K50" i="8"/>
  <c r="N50" i="8"/>
  <c r="G49" i="8"/>
  <c r="I49" i="8"/>
  <c r="K49" i="8"/>
  <c r="N49" i="8"/>
  <c r="G47" i="8"/>
  <c r="I47" i="8"/>
  <c r="K47" i="8"/>
  <c r="N47" i="8"/>
  <c r="G46" i="8"/>
  <c r="I46" i="8"/>
  <c r="K46" i="8"/>
  <c r="N46" i="8"/>
  <c r="G38" i="8"/>
  <c r="I38" i="8"/>
  <c r="K38" i="8"/>
  <c r="N38" i="8"/>
  <c r="G41" i="8"/>
  <c r="I41" i="8"/>
  <c r="K41" i="8"/>
  <c r="N41" i="8"/>
  <c r="G44" i="8"/>
  <c r="I44" i="8"/>
  <c r="K44" i="8"/>
  <c r="N44" i="8"/>
  <c r="G29" i="8"/>
  <c r="I29" i="8"/>
  <c r="K29" i="8"/>
  <c r="N29" i="8"/>
  <c r="G28" i="8"/>
  <c r="I28" i="8"/>
  <c r="K28" i="8"/>
  <c r="N28" i="8"/>
  <c r="G22" i="8"/>
  <c r="I22" i="8"/>
  <c r="K22" i="8"/>
  <c r="N22" i="8"/>
  <c r="G21" i="8"/>
  <c r="I21" i="8"/>
  <c r="K21" i="8"/>
  <c r="N21" i="8"/>
  <c r="G19" i="8"/>
  <c r="I19" i="8"/>
  <c r="K19" i="8"/>
  <c r="N19" i="8"/>
  <c r="N24" i="8"/>
  <c r="G18" i="8"/>
  <c r="I18" i="8"/>
  <c r="K18" i="8"/>
  <c r="N18" i="8"/>
  <c r="G26" i="8"/>
  <c r="I26" i="8"/>
  <c r="K26" i="8"/>
  <c r="N26" i="8"/>
  <c r="G25" i="8"/>
  <c r="I25" i="8"/>
  <c r="K25" i="8"/>
  <c r="N25" i="8"/>
  <c r="G16" i="8"/>
  <c r="I16" i="8"/>
  <c r="K16" i="8"/>
  <c r="N16" i="8"/>
  <c r="G15" i="8"/>
  <c r="I15" i="8"/>
  <c r="K15" i="8"/>
  <c r="N15" i="8"/>
  <c r="G13" i="8"/>
  <c r="I13" i="8"/>
  <c r="K13" i="8"/>
  <c r="N13" i="8"/>
  <c r="G12" i="8"/>
  <c r="I12" i="8"/>
  <c r="K12" i="8"/>
  <c r="N12" i="8"/>
  <c r="G10" i="8"/>
  <c r="I10" i="8"/>
  <c r="K10" i="8"/>
  <c r="N10" i="8"/>
  <c r="N9" i="8"/>
  <c r="K9" i="8"/>
  <c r="I9" i="8"/>
  <c r="G9" i="8"/>
  <c r="G4" i="8"/>
  <c r="I4" i="8"/>
  <c r="K4" i="8"/>
  <c r="N4" i="8"/>
  <c r="G3" i="8"/>
  <c r="I3" i="8"/>
  <c r="K3" i="8"/>
  <c r="N3" i="8"/>
  <c r="G7" i="8"/>
  <c r="I7" i="8"/>
  <c r="K7" i="8"/>
  <c r="N7" i="8"/>
  <c r="K6" i="8"/>
  <c r="I6" i="8"/>
  <c r="G6" i="8"/>
  <c r="N6" i="8"/>
  <c r="K5" i="8"/>
  <c r="K8" i="8"/>
  <c r="K11" i="8"/>
  <c r="K14" i="8"/>
  <c r="K17" i="8"/>
  <c r="K20" i="8"/>
  <c r="K23" i="8"/>
  <c r="K24" i="8"/>
  <c r="K27" i="8"/>
  <c r="K30" i="8"/>
  <c r="K31" i="8"/>
  <c r="K34" i="8"/>
  <c r="K35" i="8"/>
  <c r="K36" i="8"/>
  <c r="K39" i="8"/>
  <c r="K42" i="8"/>
  <c r="K45" i="8"/>
  <c r="K48" i="8"/>
  <c r="K51" i="8"/>
  <c r="K53" i="8"/>
  <c r="K54" i="8"/>
  <c r="K55" i="8"/>
  <c r="K58" i="8"/>
  <c r="K61" i="8"/>
  <c r="K64" i="8"/>
  <c r="K2" i="8"/>
  <c r="I5" i="8"/>
  <c r="I8" i="8"/>
  <c r="I11" i="8"/>
  <c r="I14" i="8"/>
  <c r="I17" i="8"/>
  <c r="I20" i="8"/>
  <c r="I23" i="8"/>
  <c r="I24" i="8"/>
  <c r="I27" i="8"/>
  <c r="I30" i="8"/>
  <c r="I31" i="8"/>
  <c r="I34" i="8"/>
  <c r="I35" i="8"/>
  <c r="I36" i="8"/>
  <c r="I39" i="8"/>
  <c r="I42" i="8"/>
  <c r="I45" i="8"/>
  <c r="I48" i="8"/>
  <c r="I51" i="8"/>
  <c r="I53" i="8"/>
  <c r="I54" i="8"/>
  <c r="I55" i="8"/>
  <c r="I58" i="8"/>
  <c r="I61" i="8"/>
  <c r="I64" i="8"/>
  <c r="I2" i="8"/>
  <c r="G5" i="8"/>
  <c r="G8" i="8"/>
  <c r="G11" i="8"/>
  <c r="G14" i="8"/>
  <c r="G17" i="8"/>
  <c r="G20" i="8"/>
  <c r="G23" i="8"/>
  <c r="G24" i="8"/>
  <c r="G27" i="8"/>
  <c r="G30" i="8"/>
  <c r="G31" i="8"/>
  <c r="G34" i="8"/>
  <c r="G35" i="8"/>
  <c r="G36" i="8"/>
  <c r="G39" i="8"/>
  <c r="G42" i="8"/>
  <c r="G45" i="8"/>
  <c r="G48" i="8"/>
  <c r="G51" i="8"/>
  <c r="G53" i="8"/>
  <c r="G54" i="8"/>
  <c r="G55" i="8"/>
  <c r="G58" i="8"/>
  <c r="G61" i="8"/>
  <c r="G64" i="8"/>
  <c r="G2" i="8"/>
  <c r="N5" i="8"/>
  <c r="N8" i="8"/>
  <c r="N11" i="8"/>
  <c r="N14" i="8"/>
  <c r="N17" i="8"/>
  <c r="N20" i="8"/>
  <c r="N23" i="8"/>
  <c r="N27" i="8"/>
  <c r="N30" i="8"/>
  <c r="N31" i="8"/>
  <c r="N34" i="8"/>
  <c r="N35" i="8"/>
  <c r="N36" i="8"/>
  <c r="N39" i="8"/>
  <c r="N42" i="8"/>
  <c r="N45" i="8"/>
  <c r="N48" i="8"/>
  <c r="N51" i="8"/>
  <c r="N53" i="8"/>
  <c r="N54" i="8"/>
  <c r="N55" i="8"/>
  <c r="N58" i="8"/>
  <c r="N61" i="8"/>
  <c r="N64" i="8"/>
  <c r="N2" i="8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U2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T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Q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N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I2" i="2"/>
  <c r="C4" i="2"/>
  <c r="E4" i="2"/>
  <c r="F4" i="2"/>
  <c r="H4" i="2"/>
  <c r="C15" i="2"/>
  <c r="E15" i="2"/>
  <c r="F15" i="2"/>
  <c r="H15" i="2"/>
  <c r="C16" i="2"/>
  <c r="E16" i="2"/>
  <c r="F16" i="2"/>
  <c r="H16" i="2"/>
  <c r="C17" i="2"/>
  <c r="E17" i="2"/>
  <c r="F17" i="2"/>
  <c r="H17" i="2"/>
  <c r="C11" i="2"/>
  <c r="E11" i="2"/>
  <c r="F11" i="2"/>
  <c r="H11" i="2"/>
  <c r="C12" i="2"/>
  <c r="E12" i="2"/>
  <c r="F12" i="2"/>
  <c r="H12" i="2"/>
  <c r="C13" i="2"/>
  <c r="E13" i="2"/>
  <c r="F13" i="2"/>
  <c r="H13" i="2"/>
  <c r="C14" i="2"/>
  <c r="E14" i="2"/>
  <c r="F14" i="2"/>
  <c r="H14" i="2"/>
  <c r="C10" i="2"/>
  <c r="E10" i="2"/>
  <c r="F10" i="2"/>
  <c r="H10" i="2"/>
  <c r="C3" i="2"/>
  <c r="E3" i="2"/>
  <c r="F3" i="2"/>
  <c r="H3" i="2"/>
  <c r="C5" i="2"/>
  <c r="E5" i="2"/>
  <c r="F5" i="2"/>
  <c r="H5" i="2"/>
  <c r="C6" i="2"/>
  <c r="E6" i="2"/>
  <c r="F6" i="2"/>
  <c r="H6" i="2"/>
  <c r="C7" i="2"/>
  <c r="E7" i="2"/>
  <c r="F7" i="2"/>
  <c r="H7" i="2"/>
  <c r="C8" i="2"/>
  <c r="E8" i="2"/>
  <c r="F8" i="2"/>
  <c r="H8" i="2"/>
  <c r="C9" i="2"/>
  <c r="E9" i="2"/>
  <c r="F9" i="2"/>
  <c r="H9" i="2"/>
  <c r="H2" i="2"/>
  <c r="F2" i="2"/>
  <c r="E2" i="2"/>
  <c r="C2" i="2"/>
</calcChain>
</file>

<file path=xl/comments1.xml><?xml version="1.0" encoding="utf-8"?>
<comments xmlns="http://schemas.openxmlformats.org/spreadsheetml/2006/main">
  <authors>
    <author>Gaspar Pandy</author>
  </authors>
  <commentList>
    <comment ref="AI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K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L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O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K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pth1 (N-term)
glp1 (N-term)</t>
        </r>
      </text>
    </comment>
    <comment ref="AO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K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L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N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O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K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</t>
        </r>
      </text>
    </comment>
    <comment ref="AN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O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R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pthrp
pth1
</t>
        </r>
      </text>
    </comment>
    <comment ref="AN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M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N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N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O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adrenomedullin</t>
        </r>
      </text>
    </comment>
    <comment ref="AP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R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S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</t>
        </r>
      </text>
    </comment>
    <comment ref="AR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R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V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C1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C1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Z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B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C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U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AV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
pthrp
pth1
</t>
        </r>
      </text>
    </comment>
    <comment ref="AY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pth1
</t>
        </r>
      </text>
    </comment>
    <comment ref="AZ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B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C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R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S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adrenomedullin
adrenomedullin2
</t>
        </r>
      </text>
    </comment>
    <comment ref="AT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V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urocortin3
urocortin2
urocortin1
pthrp
pth1
cgrp1
adrenomedullin
adrenomedullin2
</t>
        </r>
      </text>
    </comment>
    <comment ref="AW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AZ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B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AW1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AH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N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P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S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semaglutide
gip</t>
        </r>
      </text>
    </comment>
    <comment ref="AV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AN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O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P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Q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R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adrenomedullin
adrenomedullin2
</t>
        </r>
      </text>
    </comment>
    <comment ref="AS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adrenomedullin
adrenomedullin2
</t>
        </r>
      </text>
    </comment>
    <comment ref="AU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V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W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O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AS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AV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urocortin2
</t>
        </r>
      </text>
    </comment>
    <comment ref="AK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AO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urocortin1
</t>
        </r>
      </text>
    </comment>
    <comment ref="AK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</t>
        </r>
      </text>
    </comment>
    <comment ref="AO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P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AS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H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I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K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L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AM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O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adrenomedullin
</t>
        </r>
      </text>
    </comment>
    <comment ref="AP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R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S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</t>
        </r>
      </text>
    </comment>
    <comment ref="AM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O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P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adrenomedullin
adrenomedullin2
</t>
        </r>
      </text>
    </comment>
    <comment ref="AQ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R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AS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T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U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P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AR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S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AU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V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cgrp1
adrenomedullin
</t>
        </r>
      </text>
    </comment>
    <comment ref="AH2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Z2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</t>
        </r>
      </text>
    </comment>
    <comment ref="AY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adrennomedullin2
</t>
        </r>
      </text>
    </comment>
    <comment ref="BB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X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AY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Z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A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cgrp1
adrenomedullin2</t>
        </r>
      </text>
    </comment>
    <comment ref="BB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C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Y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C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V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AX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cgrp1
adrenomedullin
adrenomedullin2
</t>
        </r>
      </text>
    </comment>
    <comment ref="AY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cgrp1
adrenomedullin
adrenomedullin2
</t>
        </r>
      </text>
    </comment>
    <comment ref="AZ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adrenomedullin2
</t>
        </r>
      </text>
    </comment>
    <comment ref="BA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B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BC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W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</t>
        </r>
      </text>
    </comment>
    <comment ref="AZ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crf
urocortin3
urocortin2
urocortin1
pthrp
</t>
        </r>
      </text>
    </comment>
    <comment ref="BB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AZ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A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C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P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AS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AV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AZ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urocortin1
pthrp
pth1
</t>
        </r>
      </text>
    </comment>
    <comment ref="BA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B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AV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A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W3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urocortin2</t>
        </r>
      </text>
    </comment>
    <comment ref="AW3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P3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AP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S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T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P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AT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U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adrenomedullin2
</t>
        </r>
      </text>
    </comment>
    <comment ref="AV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AP4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AP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</t>
        </r>
      </text>
    </comment>
    <comment ref="AT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</t>
        </r>
      </text>
    </comment>
    <comment ref="AM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AP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urocorin3</t>
        </r>
      </text>
    </comment>
    <comment ref="AM4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AT4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P4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I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L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M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P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I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M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N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E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I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I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M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I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M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B5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gluacgon
</t>
        </r>
      </text>
    </comment>
    <comment ref="AE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F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I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B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I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N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B5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B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</t>
        </r>
      </text>
    </comment>
    <comment ref="AF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F5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Y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B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Y6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C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F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G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H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K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N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Q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R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U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W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Y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Y6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Z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Y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B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F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C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F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G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J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K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6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J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K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N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Z6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W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Y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Z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V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W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W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X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Y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Z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G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Z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AG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C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D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G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H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Q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R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W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A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AD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R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A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R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S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T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V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W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Z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T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U8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S8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S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T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X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A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E8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E8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9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U9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A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AE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9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U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X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X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Y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B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U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X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Y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Y9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</commentList>
</comments>
</file>

<file path=xl/comments2.xml><?xml version="1.0" encoding="utf-8"?>
<comments xmlns="http://schemas.openxmlformats.org/spreadsheetml/2006/main">
  <authors>
    <author>Gaspar Pandy</author>
  </authors>
  <commentList>
    <comment ref="AO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Q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R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BE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Q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pth1 (N-term)
glp1 (N-term)</t>
        </r>
      </text>
    </comment>
    <comment ref="BE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Q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R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D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E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Q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</t>
        </r>
      </text>
    </comment>
    <comment ref="BD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BE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BH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pthrp
pth1
</t>
        </r>
      </text>
    </comment>
    <comment ref="BD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C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D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D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E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adrenomedullin</t>
        </r>
      </text>
    </comment>
    <comment ref="BF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H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I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</t>
        </r>
      </text>
    </comment>
    <comment ref="BH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BH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L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S1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S1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S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K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BL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
pthrp
pth1
</t>
        </r>
      </text>
    </comment>
    <comment ref="BO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pth1
</t>
        </r>
      </text>
    </comment>
    <comment ref="BP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R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S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H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I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adrenomedullin
adrenomedullin2
</t>
        </r>
      </text>
    </comment>
    <comment ref="BJ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L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urocortin3
urocortin2
urocortin1
pthrp
pth1
cgrp1
adrenomedullin
adrenomedullin2
</t>
        </r>
      </text>
    </comment>
    <comment ref="BM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BP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R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M1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AN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D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D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F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I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semaglutide
gip</t>
        </r>
      </text>
    </comment>
    <comment ref="BL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BD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E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F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G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H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adrenomedullin
adrenomedullin2
</t>
        </r>
      </text>
    </comment>
    <comment ref="BI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adrenomedullin
adrenomedullin2
</t>
        </r>
      </text>
    </comment>
    <comment ref="BK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L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BM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BE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BI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BL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urocortin2
</t>
        </r>
      </text>
    </comment>
    <comment ref="AQ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BE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urocortin1
</t>
        </r>
      </text>
    </comment>
    <comment ref="AQ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</t>
        </r>
      </text>
    </comment>
    <comment ref="BE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BF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BI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N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O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Q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R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BC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D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E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adrenomedullin
</t>
        </r>
      </text>
    </comment>
    <comment ref="BF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H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I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</t>
        </r>
      </text>
    </comment>
    <comment ref="BC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E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F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adrenomedullin
adrenomedullin2
</t>
        </r>
      </text>
    </comment>
    <comment ref="BG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H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BI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J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K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F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BH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I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K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L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cgrp1
adrenomedullin
</t>
        </r>
      </text>
    </comment>
    <comment ref="AN2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P2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</t>
        </r>
      </text>
    </comment>
    <comment ref="BO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adrennomedullin2
</t>
        </r>
      </text>
    </comment>
    <comment ref="BR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N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BO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P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Q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cgrp1
adrenomedullin2</t>
        </r>
      </text>
    </comment>
    <comment ref="BR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S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O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S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L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N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cgrp1
adrenomedullin
adrenomedullin2
</t>
        </r>
      </text>
    </comment>
    <comment ref="BO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cgrp1
adrenomedullin
adrenomedullin2
</t>
        </r>
      </text>
    </comment>
    <comment ref="BP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adrenomedullin2
</t>
        </r>
      </text>
    </comment>
    <comment ref="BQ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R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BS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M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</t>
        </r>
      </text>
    </comment>
    <comment ref="BP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crf
urocortin3
urocortin2
urocortin1
pthrp
</t>
        </r>
      </text>
    </comment>
    <comment ref="BR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BP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Q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S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F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BI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BL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BP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urocortin1
pthrp
pth1
</t>
        </r>
      </text>
    </comment>
    <comment ref="BQ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R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L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Q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M3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urocortin2</t>
        </r>
      </text>
    </comment>
    <comment ref="BM3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F3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BF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I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J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F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BJ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K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adrenomedullin2
</t>
        </r>
      </text>
    </comment>
    <comment ref="BL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BF4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BF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</t>
        </r>
      </text>
    </comment>
    <comment ref="BJ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</t>
        </r>
      </text>
    </comment>
    <comment ref="BC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BF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urocorin3</t>
        </r>
      </text>
    </comment>
    <comment ref="BC4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BJ4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F4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O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R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C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BF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O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C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BD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K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O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O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BC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D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O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BC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H5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gluacgon
</t>
        </r>
      </text>
    </comment>
    <comment ref="AK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L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O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H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L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O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BD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H5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H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</t>
        </r>
      </text>
    </comment>
    <comment ref="AL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L5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E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H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E6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I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L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M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Q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BD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G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H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K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C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E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E6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F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I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E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H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I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L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I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L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M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P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Q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L6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P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Q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D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F6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C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E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F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X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C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AD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E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F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D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M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N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F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I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J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AM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I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J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M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N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S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T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G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AJ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T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G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T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8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X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C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F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V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W8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8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G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K8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K8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9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W9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D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G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AK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9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W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D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E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H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W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E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E9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</commentList>
</comments>
</file>

<file path=xl/sharedStrings.xml><?xml version="1.0" encoding="utf-8"?>
<sst xmlns="http://schemas.openxmlformats.org/spreadsheetml/2006/main" count="12978" uniqueCount="514">
  <si>
    <t>H1b</t>
  </si>
  <si>
    <t>H1e</t>
  </si>
  <si>
    <t>H3b</t>
  </si>
  <si>
    <t>H3e</t>
  </si>
  <si>
    <t>-</t>
  </si>
  <si>
    <t>glr_human</t>
  </si>
  <si>
    <t>_wt</t>
  </si>
  <si>
    <t>4L6R</t>
  </si>
  <si>
    <t>4L6R_dist</t>
  </si>
  <si>
    <t>5EE7</t>
  </si>
  <si>
    <t>5XEZ</t>
  </si>
  <si>
    <t>5XF1</t>
  </si>
  <si>
    <t>5YQZ</t>
  </si>
  <si>
    <t>glp1r_human</t>
  </si>
  <si>
    <t>5VEW</t>
  </si>
  <si>
    <t>5VEX</t>
  </si>
  <si>
    <t>5NX2</t>
  </si>
  <si>
    <t>6B3J</t>
  </si>
  <si>
    <t>g1sgd4_rabit</t>
  </si>
  <si>
    <t>5VAI</t>
  </si>
  <si>
    <t>pth1r_human</t>
  </si>
  <si>
    <t>6FJ3</t>
  </si>
  <si>
    <t>gipr_human</t>
  </si>
  <si>
    <t>glp2r_human</t>
  </si>
  <si>
    <t>sctr_human</t>
  </si>
  <si>
    <t>pth2r_human</t>
  </si>
  <si>
    <t>pacr_human</t>
  </si>
  <si>
    <t>vipr1_human</t>
  </si>
  <si>
    <t>vipr2_human</t>
  </si>
  <si>
    <t>H1x50</t>
  </si>
  <si>
    <t>H3x50</t>
  </si>
  <si>
    <t>2qkh</t>
  </si>
  <si>
    <t>ghrhr_human</t>
  </si>
  <si>
    <t>2xdg</t>
  </si>
  <si>
    <t>crfr1_human</t>
  </si>
  <si>
    <t>2l27</t>
  </si>
  <si>
    <t>crfr2_human</t>
  </si>
  <si>
    <t>3n93</t>
  </si>
  <si>
    <t>2x57</t>
  </si>
  <si>
    <t>calrl_human</t>
  </si>
  <si>
    <t>3n7r</t>
  </si>
  <si>
    <t>calcr_human</t>
  </si>
  <si>
    <t>5ii0</t>
  </si>
  <si>
    <t>Key</t>
  </si>
  <si>
    <t>PDB</t>
  </si>
  <si>
    <t>UniProt</t>
  </si>
  <si>
    <t>placeholder</t>
  </si>
  <si>
    <t>S1b</t>
  </si>
  <si>
    <t>S1e</t>
  </si>
  <si>
    <t>S1x50</t>
  </si>
  <si>
    <t>S2b</t>
  </si>
  <si>
    <t>S2e</t>
  </si>
  <si>
    <t>S2x50</t>
  </si>
  <si>
    <t>S3b</t>
  </si>
  <si>
    <t>S3x50</t>
  </si>
  <si>
    <t>S3e</t>
  </si>
  <si>
    <t>S4b</t>
  </si>
  <si>
    <t>S4e</t>
  </si>
  <si>
    <t>S4x50</t>
  </si>
  <si>
    <t>S5b</t>
  </si>
  <si>
    <t>S5e</t>
  </si>
  <si>
    <t>S5x50</t>
  </si>
  <si>
    <t>S6b</t>
  </si>
  <si>
    <t>S6e</t>
  </si>
  <si>
    <t>S6x50</t>
  </si>
  <si>
    <t>3ehu</t>
  </si>
  <si>
    <t>3n94</t>
  </si>
  <si>
    <t>protein</t>
  </si>
  <si>
    <t>x47</t>
  </si>
  <si>
    <t>x48</t>
  </si>
  <si>
    <t>x49</t>
  </si>
  <si>
    <t>x50</t>
  </si>
  <si>
    <t>P</t>
  </si>
  <si>
    <t>S</t>
  </si>
  <si>
    <t>D</t>
  </si>
  <si>
    <t>F</t>
  </si>
  <si>
    <t>x51</t>
  </si>
  <si>
    <t>x52</t>
  </si>
  <si>
    <t>x53</t>
  </si>
  <si>
    <t>x54</t>
  </si>
  <si>
    <t>x55</t>
  </si>
  <si>
    <t>H</t>
  </si>
  <si>
    <t>x56</t>
  </si>
  <si>
    <t>x57</t>
  </si>
  <si>
    <t>x58</t>
  </si>
  <si>
    <t>x59</t>
  </si>
  <si>
    <t>x60</t>
  </si>
  <si>
    <t>x61</t>
  </si>
  <si>
    <t>x62</t>
  </si>
  <si>
    <t>E</t>
  </si>
  <si>
    <t>x63</t>
  </si>
  <si>
    <t>G</t>
  </si>
  <si>
    <t>W</t>
  </si>
  <si>
    <t>Y</t>
  </si>
  <si>
    <t>L</t>
  </si>
  <si>
    <t>K</t>
  </si>
  <si>
    <t>V</t>
  </si>
  <si>
    <t>Q</t>
  </si>
  <si>
    <t>R</t>
  </si>
  <si>
    <t>I</t>
  </si>
  <si>
    <t>N</t>
  </si>
  <si>
    <t>M</t>
  </si>
  <si>
    <t>A</t>
  </si>
  <si>
    <t>T</t>
  </si>
  <si>
    <t>x64</t>
  </si>
  <si>
    <t>x65</t>
  </si>
  <si>
    <t>H2</t>
  </si>
  <si>
    <t>S4</t>
  </si>
  <si>
    <t>H3</t>
  </si>
  <si>
    <t>x46</t>
  </si>
  <si>
    <t>structure</t>
  </si>
  <si>
    <t>3EHU</t>
  </si>
  <si>
    <t>ligand bound</t>
  </si>
  <si>
    <t>yes</t>
  </si>
  <si>
    <t>rec fam</t>
  </si>
  <si>
    <t>no</t>
  </si>
  <si>
    <t>glucagon</t>
  </si>
  <si>
    <t>corticotropin</t>
  </si>
  <si>
    <t>parathyroid</t>
  </si>
  <si>
    <t>calcitonin</t>
  </si>
  <si>
    <t>VIP and PACAP</t>
  </si>
  <si>
    <t>helix</t>
  </si>
  <si>
    <t>turn</t>
  </si>
  <si>
    <t>sheet</t>
  </si>
  <si>
    <t>loop</t>
  </si>
  <si>
    <t>helix (sheet in crfr1-2)</t>
  </si>
  <si>
    <t>T1b</t>
  </si>
  <si>
    <t>T1e</t>
  </si>
  <si>
    <t>T2b</t>
  </si>
  <si>
    <t>T2e</t>
  </si>
  <si>
    <t>H2b</t>
  </si>
  <si>
    <t>H2e</t>
  </si>
  <si>
    <t>T3b</t>
  </si>
  <si>
    <t>T3e</t>
  </si>
  <si>
    <t>T3</t>
  </si>
  <si>
    <t>T4</t>
  </si>
  <si>
    <t>T4b</t>
  </si>
  <si>
    <t>T4e</t>
  </si>
  <si>
    <t>T5</t>
  </si>
  <si>
    <t>h3t5</t>
  </si>
  <si>
    <t>T5b</t>
  </si>
  <si>
    <t>T5e</t>
  </si>
  <si>
    <t>T6b</t>
  </si>
  <si>
    <t>T6e</t>
  </si>
  <si>
    <t>S7b</t>
  </si>
  <si>
    <t>S7e</t>
  </si>
  <si>
    <t>H4b</t>
  </si>
  <si>
    <t>H4e</t>
  </si>
  <si>
    <t>T1x50</t>
  </si>
  <si>
    <t>T2x50</t>
  </si>
  <si>
    <t>H2x50</t>
  </si>
  <si>
    <t>T3x50</t>
  </si>
  <si>
    <t>T4x50</t>
  </si>
  <si>
    <t>T5x50</t>
  </si>
  <si>
    <t>T6x50</t>
  </si>
  <si>
    <t>S7x50</t>
  </si>
  <si>
    <t>H4x50</t>
  </si>
  <si>
    <t>S6x501</t>
  </si>
  <si>
    <t>xtal</t>
  </si>
  <si>
    <t>ligand</t>
  </si>
  <si>
    <t>receptor</t>
  </si>
  <si>
    <t>chain</t>
  </si>
  <si>
    <t>gluc_human</t>
  </si>
  <si>
    <t>start</t>
  </si>
  <si>
    <t>end</t>
  </si>
  <si>
    <t>parent_seq</t>
  </si>
  <si>
    <t>xtal_seq</t>
  </si>
  <si>
    <t>MKSIYFVAGLFVMLVQGSWQRSLQDTEEKSRSFSASQADPLSDPDQMNEDKRHSQGTFTSDYSKYLDSRRAQDFVQWLMNTKRNRNNIAKRHDEFERHAEGTFTSDVSSYLEGQAAKEFIAWLVKGRGRRDFPEEVAIVEELGRRHADGSFSDEMNTILDNLAARDFINWLIQTKITDRK</t>
  </si>
  <si>
    <t>uniprot</t>
  </si>
  <si>
    <t>glp1</t>
  </si>
  <si>
    <t>Exendin-4</t>
  </si>
  <si>
    <t>endogenous</t>
  </si>
  <si>
    <t>exe4_helsu</t>
  </si>
  <si>
    <t>B</t>
  </si>
  <si>
    <t>MKIILWLCVFGLFLATLFPISWQMPVESGLSSEDSASSESFASKIKRHGEGTFTSDLSKQMEEEAVRLFIEWLKNGGPSSGAPPPSG</t>
  </si>
  <si>
    <t>3IOL</t>
  </si>
  <si>
    <t>ELVDNAVGGDLSKQMEEEAVRLFIEWLKNGGPS</t>
  </si>
  <si>
    <t>Exendin-P5</t>
  </si>
  <si>
    <t>4ZGM</t>
  </si>
  <si>
    <t>3C59</t>
  </si>
  <si>
    <t>3C5T</t>
  </si>
  <si>
    <t>GIP</t>
  </si>
  <si>
    <t>gip_human</t>
  </si>
  <si>
    <t>2QKH</t>
  </si>
  <si>
    <t>MVATKTFALLLLSLFLAVGLGEKKEGHFSALPSLPVGSHAKVSSPQPRGPRYAEGTFISDYSIAMDKIHQQDFVNWLLAQKGKKNDWKHNITQREARALELASQANRKEEEAVEPQSSPAKNPSDEDLLRDLLIQELLACLLDQTNLCRLRSR</t>
  </si>
  <si>
    <t>CRF</t>
  </si>
  <si>
    <t>crf_human</t>
  </si>
  <si>
    <t>C,D</t>
  </si>
  <si>
    <t>MRLPLLVSAGVLLVALLPCPPCRALLSRGPVPGARQAPQHPQPLDFFQPPPQSEQPQQPQARPVLLRMGEEYFLRLGNLNKSPAAPLSPASSLLAGGSGSRPSPEQATANFFRVLLQQLLLPRRSLDSPAALAERGARNALGGHQEAPERERRSEEPPISLDLTFHLLREVLEMARAEQLAQQAHSNRKLMEIIGK</t>
  </si>
  <si>
    <t>Urocortin-3</t>
  </si>
  <si>
    <t>ucn3_human</t>
  </si>
  <si>
    <t>3N93</t>
  </si>
  <si>
    <t>C</t>
  </si>
  <si>
    <t>MLMPVHFLLLLLLLLGGPRTGLPHKFYKAKPIFSCLNTALSEAEKGQWEDASLLSKRSFHYLRSRDASSGEEEEGKEKKTFPISGARGGARGTRYRYVSQAQPRGKPRQDTAKSPHRTKFTLSLDVPTNIMNLLFNIAKAKNLRAQAAANAHLMAQIGRKK</t>
  </si>
  <si>
    <t>alpha helical cyclic CRF</t>
  </si>
  <si>
    <t>2L27</t>
  </si>
  <si>
    <t>PPISLDLTFNLLREVLEIAKAEQEAEEA</t>
  </si>
  <si>
    <t>Urocortin-2</t>
  </si>
  <si>
    <t>ucn2_human</t>
  </si>
  <si>
    <t>3N95</t>
  </si>
  <si>
    <t>E,F</t>
  </si>
  <si>
    <t>MTRCALLLLMVLMLGRVLVVPVTPIPTFQLRPQNSPQTTPRPAASESPSAAPTWPWAAQSHCSPTRHPGSRIVLSLDVPIGLLQILLEQARARAAREQATTNARILARVGHC</t>
  </si>
  <si>
    <t>Urocortin-1</t>
  </si>
  <si>
    <t>ucn1_human</t>
  </si>
  <si>
    <t>3N96</t>
  </si>
  <si>
    <t>E,F,G,H</t>
  </si>
  <si>
    <t>MRQAGRAALLAALLLLVQLCPGSSQRSPEAAGVQDPSLRWSPGARNQGGGARALLLLLAERFPRRAGPGRLGLGTAGERPRRDNPSLSIDLTFHLLRTLLELARTQSQRERAEQNRIIFDSVGK</t>
  </si>
  <si>
    <t>paca_human</t>
  </si>
  <si>
    <t>2JOD</t>
  </si>
  <si>
    <t>MTMCSGARLALLVYGIIMHSSVYSSPAAAGLRFPGIRPEEEAYGEDGNPLPDFDGSEPPGAGSPASAPRAAAAWYRPAGRRDVAHGILNEAYRKVLDQLSAGKHLQSLVARGVGGSLGGGAGDDAEPLSKRHSDGIFTDSYSRYRKQMAVKKYLAAVLGKRYKQRVKNKGRRIAYL</t>
  </si>
  <si>
    <t>pthr_human</t>
  </si>
  <si>
    <t>3H3G</t>
  </si>
  <si>
    <t>MQRRLVQQWSVAVFLLSYAVPSCGRSVEGLSRRLKRAVSEHQLLHDKGKSIQDLRRRFFLHHLIAEIHTAEIRATSEVSPNSKPSPNTKNHPVRFGSDDEGRYLTQETNKVETYKEQPLKTPGKKKKGKPGKRKEQEKKKRRTRSAWLDSGVTGSGLEGDHLSDTSTTSLELDSRRH</t>
  </si>
  <si>
    <t>pthy_horse</t>
  </si>
  <si>
    <t>MMSAKNMVKVMIVMFAIFLLAKSDGKPVRKRSVSEIQLMHNLGKHLNSVERVEWLRKKLQDVHNFIALGAPIFHRDGGSQRPRKKEDNVLIESHQKSLGEADKADVDVLSKTKSQ</t>
  </si>
  <si>
    <t>pthy_human</t>
  </si>
  <si>
    <t>3C4M</t>
  </si>
  <si>
    <t>MIPAKDMAKVMIVMLAICFLTKSDGKSVKKRSVSEIQLMHNLGKHLNSMERVEWLRKKLQDVHNFVALGAPLAPRDAGSQRPRKKEDNVLVESHEKSLGEADKADVNVLTKAKSQ</t>
  </si>
  <si>
    <t>PTHP</t>
  </si>
  <si>
    <t>---------SQGTFTSEYSKYLDSRRAQDFVKWLLNT------</t>
  </si>
  <si>
    <t>--------HAEGTFTSDVSSYLEGQAAKEFIAWLVKGRG----</t>
  </si>
  <si>
    <t>----------------DLSKQMEEEAVRMFIEWLKNGGPSSGA</t>
  </si>
  <si>
    <t>-----------GTFTSDVSSYLEGQAAKEFIAWLVKG------</t>
  </si>
  <si>
    <t>-------ELVDNAVGGDLSKQMEEEAVRLFIEWLKNGGPS---</t>
  </si>
  <si>
    <t>-----------GTFTSDVSSYLEGQAAKEFIAWLVRGRG----</t>
  </si>
  <si>
    <t>----------------DLSKQMEEEAVRLFIEWLKNGGPSS--</t>
  </si>
  <si>
    <t>--------YAEGTFISDYSIAMDKIHQQDFVNWLLAQKGK---</t>
  </si>
  <si>
    <t>----------------------QLAQQAHSNRKLMEII-----</t>
  </si>
  <si>
    <t>----------------------NLRAQAAANAHLMAQI-----</t>
  </si>
  <si>
    <t>----------------------AAREQATTNARILARV-----</t>
  </si>
  <si>
    <t>PPISLDLTFNLLREVLEIAKAEQEAEEAAKNRLLLEEA-----</t>
  </si>
  <si>
    <t>------------------------RERAEQNRIIFDSV-----</t>
  </si>
  <si>
    <t>-------------FT-DYSRYRKQMAVKKYLAAVLGKRYKQRV</t>
  </si>
  <si>
    <t>-------------------KSIQDLRRRFFLHHLIAEIHTA--</t>
  </si>
  <si>
    <t>-------SVSEIQLMHQRAKWLNSVERVEWLRKKLQDVHNY--</t>
  </si>
  <si>
    <t>---------------------LNSMERVEWLRKKLQDVHNF--</t>
  </si>
  <si>
    <t>PHM</t>
  </si>
  <si>
    <t>vip_human</t>
  </si>
  <si>
    <t>MDTRNKAQLLVLLTLLSVLFSQTSAWPLYRAPSALRLGDRIPFEGANEPDQVSLKEDIDMLQNALAENDTPYYDVSRNARHADGVFTSDFSKLLGQLSAKKYLESLMGKRVSSNISEDPVPVKRHSDAVFTDNYTRLRKQMAVKKYLNSILNGKRSSEGESPDFPEELEK</t>
  </si>
  <si>
    <t>PHV</t>
  </si>
  <si>
    <t>VIP</t>
  </si>
  <si>
    <t>PACAP-38</t>
  </si>
  <si>
    <t>PACAP-27</t>
  </si>
  <si>
    <t>Somatoliberin</t>
  </si>
  <si>
    <t>slib_human</t>
  </si>
  <si>
    <t>MPLWVFFFVILTLSNSSHCSPPPPLTLRMRRYADAIFTNSYRKVLGQLSARKLLQDIMSRQQGESNQERGARARLGRQVDSMWAEQKQMELESILVALLQKHSRNSQG</t>
  </si>
  <si>
    <t>receptor1</t>
  </si>
  <si>
    <t>receptor2</t>
  </si>
  <si>
    <t>receptor3</t>
  </si>
  <si>
    <t>Secretin</t>
  </si>
  <si>
    <t>secr_human</t>
  </si>
  <si>
    <t>MAPRPLLLLLLLLGGSAARPAPPRARRHSDGTFTSELSRLREGARLQRLLQGLVGKRSEQDAENSMAWTRLSAGLLCPSGSNMPILQAWMPLDGTWSPWLPPGPMVSEPAGAAAEGTLRPR</t>
  </si>
  <si>
    <t>receptor4</t>
  </si>
  <si>
    <t>PTH1</t>
  </si>
  <si>
    <t>PTHrP[1-36]</t>
  </si>
  <si>
    <t>PTHrP[38-94]</t>
  </si>
  <si>
    <t>TIP39</t>
  </si>
  <si>
    <t>tip39_human</t>
  </si>
  <si>
    <t>METRQVSRSPRVRLLLLLLLLLVVPWGVRTASGVALPPVGVLSLRPPGRAWADPATPRPRRSLALADDAAFRERARLLAALERRHWLNSYMHKLLVLDAP</t>
  </si>
  <si>
    <t>adrenomedullin</t>
  </si>
  <si>
    <t>adml_human</t>
  </si>
  <si>
    <t>MKLVSVALMYLGSLAFLGADTARLDVASEFRKKWNKWALSRGKRELRMSSSYPTGLADVKAGPAQTLIRPQDMKGASRSPEDSSPDAARIRVKRYRQSMNNFQGLRSFGCRFGTCTVQKLAHQIYQFTDKDKDNVAPRSKISPQGYGRRRRRSLPEAGPGRTLVSSKPQAHGAPAPPSGSAPHFL</t>
  </si>
  <si>
    <t>adrenomedullin2</t>
  </si>
  <si>
    <t>adm2_human</t>
  </si>
  <si>
    <t>MARIPTAALGCISLLCLQLPGSLSRSLGGDPRPVKPREPPARSPSSSLQPRHPAPRPVVWKLHRALQAQRGAGLAPVMGQPLRDGGRQHSGPRRHSGPRRTQAQLLRVGCVLGTCQVQNLSHRLWQLMGPAGRQDSAPVDPSSPHSYG</t>
  </si>
  <si>
    <t>calc_human</t>
  </si>
  <si>
    <t>MGFQKFSPFLALSILVLLQAGSLHAAPFRSALESSPADPATLSEDEARLLLAALVQDYVQMKASELEQEQEREGSSLDSPRSKRCGNLSTCMLGTYTQDFNKFHTFPQTAIGVGAPGKKRDMSSDLERDHRPHVSMPQNAN</t>
  </si>
  <si>
    <t>CGRP1</t>
  </si>
  <si>
    <t>calca_human</t>
  </si>
  <si>
    <t>MGFQKFSPFLALSILVLLQAGSLHAAPFRSALESSPADPATLSEDEARLLLAALVQDYVQMKASELEQEQEREGSRIIAQKRACDTATCVTHRLAGLLSRSGGVVKNNFVPTNVGSKAFGRRRRDLQA</t>
  </si>
  <si>
    <t>CGRP2</t>
  </si>
  <si>
    <t>calcb_human</t>
  </si>
  <si>
    <t>MGFRKFSPFLALSILVLYQAGSLQAAPFRSALESSPDPATLSKEDARLLLAALVQDYVQMKASELKQEQETQGSSSAAQKRACNTATCVTHRLAGLLSRSGGMVKSNFVPTNVGSKAFGRRRRDLQA</t>
  </si>
  <si>
    <t>amylin</t>
  </si>
  <si>
    <t>iapp_human</t>
  </si>
  <si>
    <t>MGILKLQVFLIVLSVALNHLKATPIESHQVEKRKCNTATCATQRLANFLVHSSNNFGAILSSTNVGSNTYGKRNAVEVLKREPLNYLPL</t>
  </si>
  <si>
    <t>glp2</t>
  </si>
  <si>
    <t>this_seq</t>
  </si>
  <si>
    <t>eAA</t>
  </si>
  <si>
    <t>sAA</t>
  </si>
  <si>
    <t>xAA</t>
  </si>
  <si>
    <t>peptide ligand alignment method</t>
  </si>
  <si>
    <t>superimposed structures</t>
  </si>
  <si>
    <t>checked interactions and overlays</t>
  </si>
  <si>
    <t>two residue positions identified as interacting with ECD and occupying similar space (x51 and x47)</t>
  </si>
  <si>
    <t>based on structural superposition sequence alignment was made</t>
  </si>
  <si>
    <t>based on alignment x50 position was picked with weblogo using only sequences with structures</t>
  </si>
  <si>
    <t>x50 position predictions were made for sequences with no structure based on clustalw multiple alignment</t>
  </si>
  <si>
    <t>calcitonin, cgrp1-2, amylin, tip39 and pthrp38-94 were not obvious, adm1-2 questionable</t>
  </si>
  <si>
    <t>crf, uro1-3 shifted by 6 positions compared to what clustalw suggested</t>
  </si>
  <si>
    <t>weblogo and sequence variability analysis suggests new x50</t>
  </si>
  <si>
    <t>CRF_mouse</t>
  </si>
  <si>
    <t>Urocortin-1_mouse</t>
  </si>
  <si>
    <t>ucn1_mouse</t>
  </si>
  <si>
    <t>MIQRGRATLLVALLLLAQLRPESSQWSPAAAAATGVQDPNLRWSPGVRNQGGGVRALLLLLAERFPRRAGSEPAGERQRRDDPPLSIDLTFHLLRTLLELARTQSQRERAEQNRIIFDSVGK</t>
  </si>
  <si>
    <t>Urocortin-1_rat</t>
  </si>
  <si>
    <t>ucn1_rat</t>
  </si>
  <si>
    <t>MRQRGRATLLVALLLLVQLRPESSQWSPAAAAANVVQDPNLRWNPGVRNQGGGVRALLLLLAERFPRRAGSEPAGERQRRDDPPLSIDLTFHLLRTLLELARTQSQRERAEQNRIIFDSVGK</t>
  </si>
  <si>
    <t>crf_mouse</t>
  </si>
  <si>
    <t>MRLRLLVSAGMLLVALSSCLPCRALLSRGSVPRAPRAPQPLNFLQPEQPQQPQPVLIRMGEEYFLRLGNLNRSPAARLSPNSTPLTAGRGSRPSHDQAAANFFRVLLQQLQMPQRSLDSRAEPAERGAEDALGGHQGALERERRSEEPPISLDLTFHLLREVLEMARAEQLAQQAHSNRKLMEIIGK</t>
  </si>
  <si>
    <t>CRF_rat</t>
  </si>
  <si>
    <t>crf_rat</t>
  </si>
  <si>
    <t>MRLRLLVSAGMLLVALSPCLPCRALLSRGSVSGAPRAPQPLNFLQPEQPQQPQPILIRMGEEYFLRLGNLNRSPAARLSPNSTPLTAGRGSRPSHDQAAANFFRVLLQQLQMPQRPLDSSTELAERGAEDALGGHQGALERERRSEEPPISLDLTFHLLREVLEMARAEQLAQQAHSNRKLMEIIGK</t>
  </si>
  <si>
    <t>Urocortin-2_mouse</t>
  </si>
  <si>
    <t>ucn2_mouse</t>
  </si>
  <si>
    <t>MMTRWALVVFVVLMLDRILFVPGTPIPTFQLLPQNSLETTPSSVTSESSSGTTTGPSASWSNSKASPYLDTRVILSLDVPIGLLRILLEQARYKAARNQAATNAQILAHVGRR</t>
  </si>
  <si>
    <t>Urocortin-2_rat</t>
  </si>
  <si>
    <t>ucn2_rat</t>
  </si>
  <si>
    <t>MTRWALVVFMVLMLDRVPGTPIPTFQLLPQNYPETTPSSVSSESPSDTTTGPSASWSNSKASPYLDTRVILSLDVPIGLLRILLEQARNKAARNQAATNAQILARVGRR</t>
  </si>
  <si>
    <t>Urocortin-3_mouse</t>
  </si>
  <si>
    <t>ucn3_mouse</t>
  </si>
  <si>
    <t>MLMPTYFLLPLLLLLGGPRTSLSHKFYNTGPVFSCLNTALSEVKKNKLEDVPLLSKKSFGHLPTQDPSGEEDDNQTHLQIKRTFSGAAGGNGAGSTRYRYQSQAQHKGKLYPDKPKSDRGTKFTLSLDVPTNIMNILFNIDKAKNLRAKAAANAQLMAQIGKKK</t>
  </si>
  <si>
    <t>Urocortin-3_rat</t>
  </si>
  <si>
    <t>A1YKY5_RAT</t>
  </si>
  <si>
    <t>MLMPTYFLLLLLLLLGGPRTSLSHKFYNAGPVFSCLNTALSEVKKNKLEDVPVLSKKNFGYLPTQDPSGEEEDEQKHIKNKRTFSDAVGGNGGRSIRYRYQSQAQPKGKLYPDKVKNDRGTKFTLSLDVPTNIMNILFNIDKAKNLRAKAAANAQLMAQIGKKK</t>
  </si>
  <si>
    <t>GIP_mouse</t>
  </si>
  <si>
    <t>gip_mouse</t>
  </si>
  <si>
    <t>MVALKTCSLLLVLLFLAVGLGEKEEVEFRSHAKFAGPRPRGPRYAEGTFISDYSIAMDKIRQQDFVNWLLAQRGKKSDWKHNITQREARALVLAGQSQGKEDKEAQESSLPKSLSDDDVLRDLLIQELLAWMVDQTELCRLRSQ</t>
  </si>
  <si>
    <t>MVALKTCSLLLVLLFLAVGLGEKEEVEFRSHAKFAGPRPRGPRYAEGTFISDYSIAMDKIRQQDFVNWLLAQKGKKNDWKHNLTQREARALELAGQSQRNEEKEAQGSSLPKSLSDEDVLRDLLIQELLAWMADQAELCRLRSQ</t>
  </si>
  <si>
    <t>GIP_rat</t>
  </si>
  <si>
    <t>gip_rat</t>
  </si>
  <si>
    <t>glucagon_mouse</t>
  </si>
  <si>
    <t>gluc_mouse</t>
  </si>
  <si>
    <t>MKTIYFVAGLLIMLVQGSWQHALQDTEENPRSFPASQTEAHEDPDEMNEDKRHSQGTFTSDYSKYLDSRRAQDFVQWLMNTKRNRNNIAKRHDEFERHAEGTFTSDVSSYLEGQAAKEFIAWLVKGRGRRDFPEEVAIAEELGRRHADGSFSDEMSTILDNLATRDFINWLIQTKITDKK</t>
  </si>
  <si>
    <t>glucagon_rat</t>
  </si>
  <si>
    <t>gluc_rat</t>
  </si>
  <si>
    <t>MKTVYIVAGLFVMLVQGSWQHAPQDTEENARSFPASQTEPLEDPDQINEDKRHSQGTFTSDYSKYLDSRRAQDFVQWLMNTKRNRNNIAKRHDEFERHAEGTFTSDVSSYLEGQAAKEFIAWLVKGRGRRDFPEEVAIAEELGRRHADGSFSDEMNTILDNLATRDFINWLIQTKITDKK</t>
  </si>
  <si>
    <t>glp1_mouse</t>
  </si>
  <si>
    <t>glp1_rat</t>
  </si>
  <si>
    <t>glp2_mouse</t>
  </si>
  <si>
    <t>glp2_rat</t>
  </si>
  <si>
    <t>PACAP-38_mouse</t>
  </si>
  <si>
    <t>paca_mouse</t>
  </si>
  <si>
    <t>MTMCSGARLALLVYGIIMHSSVSCSPAAGLSFPGIRPEDEAYDQDGNPLQDFYDWDPPGVGSPASALRDAYALYYPADRRDVAHEILNEAYRKVLDQLSARKYLQSVVARGAGENLGGSAVDDPAPLTKRHSDGIFTDSYSRYRKQMAVKKYLAAVLGKRYKQRVKNKGRRIAYL</t>
  </si>
  <si>
    <t>PACAP-38_rat</t>
  </si>
  <si>
    <t>MTMCSGARLALLVYGIIMHNSVSCSPAAGLSFPGIRPEEEAYDQDGNPLQDFYDWDPPGAGSPASALRDAYALYYPADRRDVAHEILNEAYRKVLDQLSARKYLQSMVARGMGENLAAAAVDDRAPLTKRHSDGIFTDSYSRYRKQMAVKKYLAAVLGKRYKQRVKNKGRRIAYL</t>
  </si>
  <si>
    <t>PHV_rat</t>
  </si>
  <si>
    <t>vip_rat</t>
  </si>
  <si>
    <t>MESRSKPQFLAILTLFSVLFSQSLAWPLYGPPSSVRLDDRLQFEGAGDPDQVSLKADSDILQNALAENDTPYYDVSRNARHADGVFTSDYSRLLGQISAKKYLESLIGKRISSSISEDPVPVKRHSDAVFTDNYTRLRKQMAVKKYLNSILNGKRSSEGDSPDFLEELEK</t>
  </si>
  <si>
    <t>VIP_rat</t>
  </si>
  <si>
    <t>PHI_rat</t>
  </si>
  <si>
    <t>Somatoliberin_mouse</t>
  </si>
  <si>
    <t>slib_mouse</t>
  </si>
  <si>
    <t>MLLWVLFVILILTSGSHCSLPPSPPFRMQRHVDAIFTTNYRKLLSQLYARKVIQDIMNKQGERIQEQRARLSRQEDSMWTEDKQMTLESILQGFPRMKPSADA</t>
  </si>
  <si>
    <t>Somatoliberin_rat</t>
  </si>
  <si>
    <t>slib_rat</t>
  </si>
  <si>
    <t>MPLWVFFVLLTLTSGSHCSLPPSPPFRVRRHADAIFTSSYRRILGQLYARKLLHEIMNRQQGERNQEQRSRFNRHLDRVWAEDKQMALESILQGFPRMKLSAEA</t>
  </si>
  <si>
    <t>Secretin_mouse</t>
  </si>
  <si>
    <t>secr_mouse</t>
  </si>
  <si>
    <t>MEPPLPTPMLLLLLLLLSSSAALPAPPRTPRHSDGMFTSELSRLQDSARLQRLLQGLVGKRSEQDTENIPENSLARSKPLEDQLCLLWSNTQTLQDWLLPRLSLDGSLSLWLPPGPRSAVDRSEWTETTRPPR</t>
  </si>
  <si>
    <t>Secretin_rat</t>
  </si>
  <si>
    <t>secr_rat</t>
  </si>
  <si>
    <t>MEPLLPTPPLLLLLLLLLSSSFVLPAPPRTPRHSDGTFTSELSRLQDSARLQRLLQGLVGKRSEEDTENIPENSVARPKPLEDQLCLLWSNTQALQDWLLPRLSLDGSLSLWLPPGPRPAVDHSEWTETTRQPR</t>
  </si>
  <si>
    <t>VIP_mouse</t>
  </si>
  <si>
    <t>vip_mouse</t>
  </si>
  <si>
    <t>MEARSKPQFLAFLILFSVLFSQSLAWPLFGPPSVVRLDDRMPFEGAGDPDQVSLKADSDILQNPLAENGTPYYDVSRNARHADGVFTSDYSRLLGQISAKKYLESLIGKRISSSISEDPVPIKRHSDAVFTDNYTRLRKQMAVKKYLNSILNGKRSSEGDSADFLEELEK</t>
  </si>
  <si>
    <t>PHI_mouse</t>
  </si>
  <si>
    <t>PHV_mouse</t>
  </si>
  <si>
    <t>TIP39_bovine</t>
  </si>
  <si>
    <t>tip39_bovin</t>
  </si>
  <si>
    <t>PTH1_mouse</t>
  </si>
  <si>
    <t>Q9Z0L6_MOUSE</t>
  </si>
  <si>
    <t>MMSANTVAKVMIIMLAVCLLTQTDGKPVRKRAVSEIQLMHNLGKHLASMERMQWLRRKLQDMHNFVSLGVQMAARDGSHQKPTKKEENVLVDGNPKSLGEGDKADVDVLVKSKSQ</t>
  </si>
  <si>
    <t>PTH1_rat</t>
  </si>
  <si>
    <t>pthy_rat</t>
  </si>
  <si>
    <t>MMSASTMAKVMILMLAVCLLTQADGKPVKKRAVSEIQLMHNLGKHLASVERMQWLRKKLQDVHNFVSLGVQMAAREGSYQRPTKKEENVLVDGNSKSLGEGDKADVDVLVKAKSQ</t>
  </si>
  <si>
    <t>amylin_mouse</t>
  </si>
  <si>
    <t>iapp_mouse</t>
  </si>
  <si>
    <t>MMCISKLPAVLLILSVALNHLRATPVRSGSNPQMDKRKCNTATCATQRLANFLVRSSNNLGPVLPPTNVGSNTYGKRNAAGDPNRESLDFLLV</t>
  </si>
  <si>
    <t>amylin_rat</t>
  </si>
  <si>
    <t>iapp_rat</t>
  </si>
  <si>
    <t>MRCISRLPAVLLILSVALGHLRATPVGSGTNPQVDKRKCNTATCATQRLANFLVRSSNNLGPVLPPTNVGSNTYGKRNVAEDPNRESLDFLLL</t>
  </si>
  <si>
    <t>calcitonin_mouse</t>
  </si>
  <si>
    <t>calc_mouse</t>
  </si>
  <si>
    <t>MGFLKFSPFLVVSILLLYQACSLQAVPLRSILESSPGMATLSEEEVRLLAALVQDYMQMKARELEQEEEQEAEGSSLDSPRSKRCGNLSTCMLGTYTQDLNKFHTFPQTSIGVEAPGKKRDVAKDLETNHQSHFGN</t>
  </si>
  <si>
    <t>calcitonin_rat</t>
  </si>
  <si>
    <t>calc_rat</t>
  </si>
  <si>
    <t>MGFLKFSPFLVVSILLLYQACGLQAVPLRSTLESSPGMATLSEEEARLLAALVQNYMQMKVRELEQEEEQEAEGSSLDSPRSKRCGNLSTCMLGTYTQDLNKFHTFPQTSIGVGAPGKKRDMAKDLETNHHPYFGN</t>
  </si>
  <si>
    <t>calcb_mouse</t>
  </si>
  <si>
    <t>CGRP2_mouse</t>
  </si>
  <si>
    <t>MDFWKFFPFLALSTIWVLCLASSLQAAPFRSALESSLDLGTLGDQEKHLLLAALMQDYEQMKARKLEQEEQETKGSRVTAQKRSCNTATCVTHRLADLLSRSGGVLKDNFVPTDVGSEAFGRRRRRDLQA</t>
  </si>
  <si>
    <t>calcb_rat</t>
  </si>
  <si>
    <t>CGRP2_rat</t>
  </si>
  <si>
    <t>MDFWKFFPFLALSSMWVLCLASSLQAAPFRSALESSLDLGTLSDQEKHLLLAALIQDYEQKARKLEQEEQETEGSRKGSSSSVISQKRSCNTATCVTHRLAGLLRRSGGVVKDNFVPTNVGSKAFGRRRRDLRV</t>
  </si>
  <si>
    <t>calca_mouse</t>
  </si>
  <si>
    <t>CGRP1_mouse</t>
  </si>
  <si>
    <t>MGFLKFSPFLVVSILLLYQACSLQAVPLRSILESSPGMATLSEEEVRLLAALVQDYMQMKARELEQEEEQEAEGSSVTAQKRSCNTATCVTHRLAGLLSRSGGVVKDNFVPTNVGSEAFGRRRRDLQA</t>
  </si>
  <si>
    <t>CGRP1_rat</t>
  </si>
  <si>
    <t>calca_rat</t>
  </si>
  <si>
    <t>MGFLKFSPFLVVSILLLYQACGLQAVPLRSTLESSPGMAATLSEEEARLLLAALVQNYMQMKVRELEQEQEAEGSSVTAQKRSCNTATCVTHRLAGLLSRSGGVVKDNFVPTNVGSEAFGRRRRDLQA</t>
  </si>
  <si>
    <t>Peptide</t>
  </si>
  <si>
    <t>Semaglutide</t>
  </si>
  <si>
    <t>Struct in complex</t>
  </si>
  <si>
    <t>6E3Y</t>
  </si>
  <si>
    <t>4RWF</t>
  </si>
  <si>
    <t>distorted</t>
  </si>
  <si>
    <t>5V6Y</t>
  </si>
  <si>
    <t>6D1U</t>
  </si>
  <si>
    <t>helix start (black) and end (grey) --&gt;</t>
  </si>
  <si>
    <t>S7x47</t>
  </si>
  <si>
    <t>S7x49</t>
  </si>
  <si>
    <t>H4x47</t>
  </si>
  <si>
    <t>H2x52</t>
  </si>
  <si>
    <t>H1x43</t>
  </si>
  <si>
    <t>H2x53</t>
  </si>
  <si>
    <t>T1x49</t>
  </si>
  <si>
    <t>H1x39</t>
  </si>
  <si>
    <t>H1x40</t>
  </si>
  <si>
    <t>H1x36</t>
  </si>
  <si>
    <t>h4tm1.1</t>
  </si>
  <si>
    <t>H1x35</t>
  </si>
  <si>
    <t>H1x34</t>
  </si>
  <si>
    <t>S7x46</t>
  </si>
  <si>
    <t>H4x52</t>
  </si>
  <si>
    <t>S5x48</t>
  </si>
  <si>
    <t>S7x48</t>
  </si>
  <si>
    <t>T5x46</t>
  </si>
  <si>
    <t>1x24</t>
  </si>
  <si>
    <t>T3x49</t>
  </si>
  <si>
    <t>1x23</t>
  </si>
  <si>
    <t>1x25</t>
  </si>
  <si>
    <t>1x26</t>
  </si>
  <si>
    <t>SUM</t>
  </si>
  <si>
    <t>S6x54</t>
  </si>
  <si>
    <t>H4x48</t>
  </si>
  <si>
    <t>S1x55</t>
  </si>
  <si>
    <t>H4x51</t>
  </si>
  <si>
    <t>T4x51</t>
  </si>
  <si>
    <t>H4x54</t>
  </si>
  <si>
    <t>H1x33</t>
  </si>
  <si>
    <t>H1x37</t>
  </si>
  <si>
    <t>S1x53</t>
  </si>
  <si>
    <t>S1x54</t>
  </si>
  <si>
    <t>1x27</t>
  </si>
  <si>
    <t>1x28</t>
  </si>
  <si>
    <t>T5x48</t>
  </si>
  <si>
    <t>H2x51</t>
  </si>
  <si>
    <t>H1x38</t>
  </si>
  <si>
    <t>1x30</t>
  </si>
  <si>
    <t>1x33</t>
  </si>
  <si>
    <t>1x29</t>
  </si>
  <si>
    <t>ECL1</t>
  </si>
  <si>
    <t>45x52</t>
  </si>
  <si>
    <t>1x37</t>
  </si>
  <si>
    <t>1x36</t>
  </si>
  <si>
    <t>1x40</t>
  </si>
  <si>
    <t>2x68</t>
  </si>
  <si>
    <t>1x32</t>
  </si>
  <si>
    <t>ECL2-2</t>
  </si>
  <si>
    <t>7x42</t>
  </si>
  <si>
    <t>1x39</t>
  </si>
  <si>
    <t>3x33</t>
  </si>
  <si>
    <t>3x37</t>
  </si>
  <si>
    <t>3x36</t>
  </si>
  <si>
    <t>3x40</t>
  </si>
  <si>
    <t>5x40</t>
  </si>
  <si>
    <t>5x37</t>
  </si>
  <si>
    <t>7x46</t>
  </si>
  <si>
    <t>2x64</t>
  </si>
  <si>
    <t>7x45</t>
  </si>
  <si>
    <t>7x41</t>
  </si>
  <si>
    <t>7x38</t>
  </si>
  <si>
    <t>5x44</t>
  </si>
  <si>
    <t>5x43</t>
  </si>
  <si>
    <t>3x44</t>
  </si>
  <si>
    <t>6x53</t>
  </si>
  <si>
    <t>6x57</t>
  </si>
  <si>
    <t>7x37</t>
  </si>
  <si>
    <t>ECL3</t>
  </si>
  <si>
    <t>5x38</t>
  </si>
  <si>
    <t>6x58</t>
  </si>
  <si>
    <t>2x71</t>
  </si>
  <si>
    <t>2x72</t>
  </si>
  <si>
    <t>45x51</t>
  </si>
  <si>
    <t>2x67</t>
  </si>
  <si>
    <t>1x43</t>
  </si>
  <si>
    <t>1x47</t>
  </si>
  <si>
    <t>2x60</t>
  </si>
  <si>
    <t>1x34</t>
  </si>
  <si>
    <t>1x41</t>
  </si>
  <si>
    <t>7x39</t>
  </si>
  <si>
    <t>5x39</t>
  </si>
  <si>
    <t>2x75</t>
  </si>
  <si>
    <t>ECL2-1</t>
  </si>
  <si>
    <t>7x30</t>
  </si>
  <si>
    <t>7x35</t>
  </si>
  <si>
    <t>7x34</t>
  </si>
  <si>
    <t>1x35</t>
  </si>
  <si>
    <t>A,C,F,I,L,M,P,V,W,Y</t>
  </si>
  <si>
    <t>Hydrophobic - All</t>
  </si>
  <si>
    <t>A,C,I,L,M,P,V</t>
  </si>
  <si>
    <t>Hydrophobic - Aliphatic</t>
  </si>
  <si>
    <t>F,W,Y</t>
  </si>
  <si>
    <t>Hydrophobic - Aromatic</t>
  </si>
  <si>
    <t>F,H,W,Y</t>
  </si>
  <si>
    <t>Aromatic</t>
  </si>
  <si>
    <t>D,E,H,K,N,Q,R,S,T</t>
  </si>
  <si>
    <t>Polar</t>
  </si>
  <si>
    <t>H,K,N,Q,R,S,T,W,Y</t>
  </si>
  <si>
    <t>H-Bond Donor</t>
  </si>
  <si>
    <t>D,E,H,N,Q,S,T,Y</t>
  </si>
  <si>
    <t>H-Bond Acceptor</t>
  </si>
  <si>
    <t>D,E</t>
  </si>
  <si>
    <t>Negative</t>
  </si>
  <si>
    <t>H,K,R</t>
  </si>
  <si>
    <t>Positive</t>
  </si>
  <si>
    <t>E,F,H,K,Q,R,W,Y</t>
  </si>
  <si>
    <t>Large</t>
  </si>
  <si>
    <t>A,C,D,G,N,P,S,T,V</t>
  </si>
  <si>
    <t>Small</t>
  </si>
  <si>
    <t>6NBI</t>
  </si>
  <si>
    <t>6NBF</t>
  </si>
  <si>
    <t>6NBH</t>
  </si>
  <si>
    <t>6M1H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</si>
</sst>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ourier"/>
      <family val="1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indexed="206"/>
      <name val="Courier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8CE4"/>
        <bgColor indexed="64"/>
      </patternFill>
    </fill>
    <fill>
      <patternFill patternType="solid">
        <fgColor rgb="FF7EFF77"/>
        <bgColor indexed="64"/>
      </patternFill>
    </fill>
    <fill>
      <patternFill patternType="solid">
        <fgColor rgb="FFFF626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2" xfId="0" applyBorder="1"/>
    <xf numFmtId="0" fontId="0" fillId="6" borderId="2" xfId="0" applyFill="1" applyBorder="1"/>
    <xf numFmtId="0" fontId="0" fillId="0" borderId="2" xfId="0" applyFill="1" applyBorder="1"/>
    <xf numFmtId="0" fontId="0" fillId="8" borderId="2" xfId="0" applyFill="1" applyBorder="1"/>
    <xf numFmtId="0" fontId="0" fillId="9" borderId="2" xfId="0" applyFill="1" applyBorder="1"/>
    <xf numFmtId="0" fontId="1" fillId="6" borderId="0" xfId="0" applyFont="1" applyFill="1"/>
    <xf numFmtId="49" fontId="6" fillId="0" borderId="0" xfId="0" applyNumberFormat="1" applyFont="1"/>
    <xf numFmtId="49" fontId="5" fillId="6" borderId="0" xfId="0" applyNumberFormat="1" applyFont="1" applyFill="1"/>
    <xf numFmtId="0" fontId="8" fillId="14" borderId="0" xfId="0" applyFont="1" applyFill="1"/>
    <xf numFmtId="0" fontId="10" fillId="0" borderId="0" xfId="0" applyFont="1"/>
    <xf numFmtId="0" fontId="7" fillId="15" borderId="0" xfId="0" applyFont="1" applyFill="1"/>
    <xf numFmtId="0" fontId="11" fillId="0" borderId="0" xfId="0" applyFont="1"/>
    <xf numFmtId="0" fontId="9" fillId="14" borderId="0" xfId="0" applyFont="1" applyFill="1"/>
    <xf numFmtId="0" fontId="12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4" fillId="16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right" vertical="center"/>
    </xf>
    <xf numFmtId="0" fontId="2" fillId="18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1" fontId="20" fillId="18" borderId="0" xfId="0" applyNumberFormat="1" applyFont="1" applyFill="1" applyBorder="1" applyAlignment="1">
      <alignment horizontal="center" vertical="center"/>
    </xf>
    <xf numFmtId="1" fontId="20" fillId="18" borderId="12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Fill="1" applyBorder="1" applyAlignment="1">
      <alignment horizontal="center"/>
    </xf>
    <xf numFmtId="1" fontId="2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20" fillId="18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1" fontId="20" fillId="6" borderId="0" xfId="0" applyNumberFormat="1" applyFont="1" applyFill="1" applyAlignment="1">
      <alignment horizontal="center" vertical="center"/>
    </xf>
    <xf numFmtId="1" fontId="20" fillId="6" borderId="0" xfId="0" applyNumberFormat="1" applyFont="1" applyFill="1" applyBorder="1" applyAlignment="1">
      <alignment horizontal="center" vertical="center"/>
    </xf>
    <xf numFmtId="1" fontId="20" fillId="6" borderId="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6" borderId="0" xfId="0" applyFill="1" applyBorder="1"/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auto="1"/>
      </font>
      <fill>
        <patternFill patternType="solid">
          <fgColor indexed="64"/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70FE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0"/>
      </font>
      <fill>
        <patternFill>
          <bgColor rgb="FFC1005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D2A66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70FE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0"/>
      </font>
      <fill>
        <patternFill>
          <bgColor rgb="FFC1005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D2A66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7EFF77"/>
      <color rgb="FFFF70FE"/>
      <color rgb="FFD2A661"/>
      <color rgb="FF2450FF"/>
      <color rgb="FFC10053"/>
      <color rgb="FFBA00FF"/>
      <color rgb="FFE38CE4"/>
      <color rgb="FFFF6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workbookViewId="0">
      <selection activeCell="AH32" sqref="AH32"/>
    </sheetView>
  </sheetViews>
  <sheetFormatPr baseColWidth="10" defaultRowHeight="16" x14ac:dyDescent="0.2"/>
  <cols>
    <col min="1" max="1" width="18.83203125" bestFit="1" customWidth="1"/>
    <col min="2" max="2" width="12.33203125" bestFit="1" customWidth="1"/>
    <col min="4" max="4" width="4.5" style="5" bestFit="1" customWidth="1"/>
    <col min="5" max="5" width="4.33203125" style="6" bestFit="1" customWidth="1"/>
    <col min="6" max="15" width="4.1640625" style="6" bestFit="1" customWidth="1"/>
    <col min="16" max="27" width="4.1640625" style="6" customWidth="1"/>
    <col min="28" max="35" width="4.1640625" style="6" bestFit="1" customWidth="1"/>
    <col min="36" max="36" width="4.5" style="6" bestFit="1" customWidth="1"/>
    <col min="37" max="37" width="4.33203125" style="6" bestFit="1" customWidth="1"/>
  </cols>
  <sheetData>
    <row r="1" spans="1:38" x14ac:dyDescent="0.2">
      <c r="A1" t="s">
        <v>43</v>
      </c>
      <c r="B1" t="s">
        <v>45</v>
      </c>
      <c r="C1" t="s">
        <v>44</v>
      </c>
      <c r="D1" s="1" t="s">
        <v>0</v>
      </c>
      <c r="E1" s="2" t="s">
        <v>1</v>
      </c>
      <c r="F1" s="2" t="s">
        <v>47</v>
      </c>
      <c r="G1" s="2" t="s">
        <v>48</v>
      </c>
      <c r="H1" s="2" t="s">
        <v>126</v>
      </c>
      <c r="I1" s="2" t="s">
        <v>127</v>
      </c>
      <c r="J1" s="2" t="s">
        <v>50</v>
      </c>
      <c r="K1" s="2" t="s">
        <v>51</v>
      </c>
      <c r="L1" s="2" t="s">
        <v>128</v>
      </c>
      <c r="M1" s="2" t="s">
        <v>129</v>
      </c>
      <c r="N1" s="2" t="s">
        <v>53</v>
      </c>
      <c r="O1" s="2" t="s">
        <v>55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56</v>
      </c>
      <c r="U1" s="2" t="s">
        <v>57</v>
      </c>
      <c r="V1" s="2" t="s">
        <v>136</v>
      </c>
      <c r="W1" s="2" t="s">
        <v>137</v>
      </c>
      <c r="X1" s="2" t="s">
        <v>2</v>
      </c>
      <c r="Y1" s="2" t="s">
        <v>3</v>
      </c>
      <c r="Z1" s="2" t="s">
        <v>140</v>
      </c>
      <c r="AA1" s="2" t="s">
        <v>141</v>
      </c>
      <c r="AB1" s="2" t="s">
        <v>59</v>
      </c>
      <c r="AC1" s="2" t="s">
        <v>60</v>
      </c>
      <c r="AD1" s="2" t="s">
        <v>142</v>
      </c>
      <c r="AE1" s="2" t="s">
        <v>143</v>
      </c>
      <c r="AF1" s="2" t="s">
        <v>62</v>
      </c>
      <c r="AG1" s="2" t="s">
        <v>63</v>
      </c>
      <c r="AH1" s="2" t="s">
        <v>144</v>
      </c>
      <c r="AI1" s="2" t="s">
        <v>145</v>
      </c>
      <c r="AJ1" s="2" t="s">
        <v>146</v>
      </c>
      <c r="AK1" s="2" t="s">
        <v>147</v>
      </c>
      <c r="AL1" s="2" t="s">
        <v>46</v>
      </c>
    </row>
    <row r="2" spans="1:38" x14ac:dyDescent="0.2">
      <c r="A2" s="6" t="str">
        <f t="shared" ref="A2:A42" si="0">CONCATENATE(B2,"_",C2)</f>
        <v>glr_human__wt</v>
      </c>
      <c r="B2" s="6" t="s">
        <v>5</v>
      </c>
      <c r="C2" s="6" t="s">
        <v>6</v>
      </c>
      <c r="D2" s="3">
        <v>27</v>
      </c>
      <c r="E2" s="4">
        <v>50</v>
      </c>
      <c r="F2" s="4">
        <v>56</v>
      </c>
      <c r="G2" s="8">
        <v>63</v>
      </c>
      <c r="H2" s="8">
        <v>64</v>
      </c>
      <c r="I2" s="8">
        <v>65</v>
      </c>
      <c r="J2" s="8">
        <v>66</v>
      </c>
      <c r="K2" s="8">
        <v>72</v>
      </c>
      <c r="L2" s="8">
        <v>73</v>
      </c>
      <c r="M2" s="8">
        <v>74</v>
      </c>
      <c r="N2" s="8">
        <v>75</v>
      </c>
      <c r="O2" s="8">
        <v>81</v>
      </c>
      <c r="P2" s="8">
        <v>82</v>
      </c>
      <c r="Q2" s="8">
        <v>85</v>
      </c>
      <c r="R2" s="8" t="s">
        <v>4</v>
      </c>
      <c r="S2" s="8" t="s">
        <v>4</v>
      </c>
      <c r="T2" s="8" t="s">
        <v>4</v>
      </c>
      <c r="U2" s="8" t="s">
        <v>4</v>
      </c>
      <c r="V2" s="8">
        <v>86</v>
      </c>
      <c r="W2" s="8">
        <v>86</v>
      </c>
      <c r="X2" s="8">
        <v>87</v>
      </c>
      <c r="Y2" s="8">
        <v>91</v>
      </c>
      <c r="Z2" s="8">
        <v>92</v>
      </c>
      <c r="AA2" s="8">
        <v>94</v>
      </c>
      <c r="AB2" s="8">
        <v>95</v>
      </c>
      <c r="AC2" s="8">
        <v>101</v>
      </c>
      <c r="AD2" s="8">
        <v>102</v>
      </c>
      <c r="AE2" s="8">
        <v>103</v>
      </c>
      <c r="AF2" s="8">
        <v>104</v>
      </c>
      <c r="AG2" s="8">
        <v>109</v>
      </c>
      <c r="AH2" s="8">
        <v>112</v>
      </c>
      <c r="AI2" s="8">
        <v>117</v>
      </c>
      <c r="AJ2" s="8">
        <v>118</v>
      </c>
      <c r="AK2" s="8">
        <v>122</v>
      </c>
    </row>
    <row r="3" spans="1:38" x14ac:dyDescent="0.2">
      <c r="A3" s="6" t="str">
        <f t="shared" si="0"/>
        <v>glr_human_4L6R</v>
      </c>
      <c r="B3" s="6" t="s">
        <v>5</v>
      </c>
      <c r="C3" s="6" t="s">
        <v>7</v>
      </c>
      <c r="D3" s="3" t="s">
        <v>4</v>
      </c>
      <c r="E3" s="4" t="s">
        <v>4</v>
      </c>
      <c r="F3" s="8" t="s">
        <v>4</v>
      </c>
      <c r="G3" s="8" t="s">
        <v>4</v>
      </c>
      <c r="H3" s="8"/>
      <c r="I3" s="8"/>
      <c r="J3" s="8" t="s">
        <v>4</v>
      </c>
      <c r="K3" s="8" t="s">
        <v>4</v>
      </c>
      <c r="L3" s="8"/>
      <c r="M3" s="8"/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8"/>
      <c r="AE3" s="8"/>
      <c r="AF3" s="8"/>
      <c r="AG3" s="8"/>
      <c r="AH3" s="8"/>
      <c r="AI3" s="8"/>
      <c r="AJ3" s="8" t="s">
        <v>4</v>
      </c>
      <c r="AK3" s="8" t="s">
        <v>4</v>
      </c>
    </row>
    <row r="4" spans="1:38" x14ac:dyDescent="0.2">
      <c r="A4" s="6" t="str">
        <f t="shared" si="0"/>
        <v>glr_human_4L6R_dist</v>
      </c>
      <c r="B4" s="6" t="s">
        <v>5</v>
      </c>
      <c r="C4" s="6" t="s">
        <v>8</v>
      </c>
      <c r="D4" s="3" t="s">
        <v>4</v>
      </c>
      <c r="E4" s="4" t="s">
        <v>4</v>
      </c>
      <c r="F4" s="8" t="s">
        <v>4</v>
      </c>
      <c r="G4" s="8" t="s">
        <v>4</v>
      </c>
      <c r="H4" s="8"/>
      <c r="I4" s="8"/>
      <c r="J4" s="8" t="s">
        <v>4</v>
      </c>
      <c r="K4" s="8" t="s">
        <v>4</v>
      </c>
      <c r="L4" s="8"/>
      <c r="M4" s="8"/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/>
      <c r="AE4" s="8"/>
      <c r="AF4" s="8"/>
      <c r="AG4" s="8"/>
      <c r="AH4" s="8"/>
      <c r="AI4" s="8"/>
      <c r="AJ4" s="8" t="s">
        <v>4</v>
      </c>
      <c r="AK4" s="8" t="s">
        <v>4</v>
      </c>
    </row>
    <row r="5" spans="1:38" x14ac:dyDescent="0.2">
      <c r="A5" s="6" t="str">
        <f t="shared" si="0"/>
        <v>glr_human_5EE7</v>
      </c>
      <c r="B5" s="6" t="s">
        <v>5</v>
      </c>
      <c r="C5" s="6" t="s">
        <v>9</v>
      </c>
      <c r="D5" s="3" t="s">
        <v>4</v>
      </c>
      <c r="E5" s="4" t="s">
        <v>4</v>
      </c>
      <c r="F5" s="8" t="s">
        <v>4</v>
      </c>
      <c r="G5" s="8" t="s">
        <v>4</v>
      </c>
      <c r="H5" s="8"/>
      <c r="I5" s="8"/>
      <c r="J5" s="8" t="s">
        <v>4</v>
      </c>
      <c r="K5" s="8" t="s">
        <v>4</v>
      </c>
      <c r="L5" s="8"/>
      <c r="M5" s="8"/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/>
      <c r="AE5" s="8"/>
      <c r="AF5" s="8"/>
      <c r="AG5" s="8"/>
      <c r="AH5" s="8"/>
      <c r="AI5" s="8"/>
      <c r="AJ5" s="8" t="s">
        <v>4</v>
      </c>
      <c r="AK5" s="8" t="s">
        <v>4</v>
      </c>
    </row>
    <row r="6" spans="1:38" x14ac:dyDescent="0.2">
      <c r="A6" s="6" t="str">
        <f t="shared" si="0"/>
        <v>glr_human_5XEZ</v>
      </c>
      <c r="B6" s="6" t="s">
        <v>5</v>
      </c>
      <c r="C6" s="6" t="s">
        <v>10</v>
      </c>
      <c r="D6" s="3">
        <v>27</v>
      </c>
      <c r="E6" s="4">
        <v>50</v>
      </c>
      <c r="F6" s="4">
        <v>57</v>
      </c>
      <c r="G6" s="8">
        <v>63</v>
      </c>
      <c r="H6" s="8">
        <v>64</v>
      </c>
      <c r="I6" s="8">
        <v>65</v>
      </c>
      <c r="J6" s="8">
        <v>66</v>
      </c>
      <c r="K6" s="8">
        <v>72</v>
      </c>
      <c r="L6" s="8">
        <v>73</v>
      </c>
      <c r="M6" s="8">
        <v>74</v>
      </c>
      <c r="N6" s="8">
        <v>75</v>
      </c>
      <c r="O6" s="8">
        <v>81</v>
      </c>
      <c r="P6" s="8">
        <v>82</v>
      </c>
      <c r="Q6" s="8">
        <v>85</v>
      </c>
      <c r="R6" s="8" t="s">
        <v>4</v>
      </c>
      <c r="S6" s="8" t="s">
        <v>4</v>
      </c>
      <c r="T6" s="8" t="s">
        <v>4</v>
      </c>
      <c r="U6" s="8" t="s">
        <v>4</v>
      </c>
      <c r="V6" s="8">
        <v>86</v>
      </c>
      <c r="W6" s="8">
        <v>86</v>
      </c>
      <c r="X6" s="8">
        <v>87</v>
      </c>
      <c r="Y6" s="8">
        <v>91</v>
      </c>
      <c r="Z6" s="8">
        <v>92</v>
      </c>
      <c r="AA6" s="8">
        <v>94</v>
      </c>
      <c r="AB6" s="8">
        <v>95</v>
      </c>
      <c r="AC6" s="8">
        <v>101</v>
      </c>
      <c r="AD6" s="8">
        <v>102</v>
      </c>
      <c r="AE6" s="8">
        <v>103</v>
      </c>
      <c r="AF6" s="8">
        <v>104</v>
      </c>
      <c r="AG6" s="8">
        <v>109</v>
      </c>
      <c r="AH6" s="8">
        <v>112</v>
      </c>
      <c r="AI6" s="8">
        <v>117</v>
      </c>
      <c r="AJ6" s="8">
        <v>118</v>
      </c>
      <c r="AK6" s="8">
        <v>122</v>
      </c>
    </row>
    <row r="7" spans="1:38" x14ac:dyDescent="0.2">
      <c r="A7" s="6" t="str">
        <f t="shared" si="0"/>
        <v>glr_human_5XF1</v>
      </c>
      <c r="B7" s="6" t="s">
        <v>5</v>
      </c>
      <c r="C7" s="6" t="s">
        <v>11</v>
      </c>
      <c r="D7" s="3">
        <v>27</v>
      </c>
      <c r="E7" s="4">
        <v>49</v>
      </c>
      <c r="F7" s="4">
        <v>58</v>
      </c>
      <c r="G7" s="8">
        <v>63</v>
      </c>
      <c r="H7" s="8">
        <v>64</v>
      </c>
      <c r="I7" s="8">
        <v>65</v>
      </c>
      <c r="J7" s="8">
        <v>66</v>
      </c>
      <c r="K7" s="8">
        <v>72</v>
      </c>
      <c r="L7" s="8">
        <v>73</v>
      </c>
      <c r="M7" s="8">
        <v>74</v>
      </c>
      <c r="N7" s="8">
        <v>75</v>
      </c>
      <c r="O7" s="8">
        <v>81</v>
      </c>
      <c r="P7" s="8">
        <v>82</v>
      </c>
      <c r="Q7" s="8">
        <v>85</v>
      </c>
      <c r="R7" s="8" t="s">
        <v>4</v>
      </c>
      <c r="S7" s="8" t="s">
        <v>4</v>
      </c>
      <c r="T7" s="8" t="s">
        <v>4</v>
      </c>
      <c r="U7" s="8" t="s">
        <v>4</v>
      </c>
      <c r="V7" s="8">
        <v>86</v>
      </c>
      <c r="W7" s="8">
        <v>86</v>
      </c>
      <c r="X7" s="8">
        <v>87</v>
      </c>
      <c r="Y7" s="8">
        <v>91</v>
      </c>
      <c r="Z7" s="8">
        <v>92</v>
      </c>
      <c r="AA7" s="8">
        <v>94</v>
      </c>
      <c r="AB7" s="8">
        <v>95</v>
      </c>
      <c r="AC7" s="8">
        <v>101</v>
      </c>
      <c r="AD7" s="8">
        <v>102</v>
      </c>
      <c r="AE7" s="8">
        <v>103</v>
      </c>
      <c r="AF7" s="8">
        <v>104</v>
      </c>
      <c r="AG7" s="8">
        <v>109</v>
      </c>
      <c r="AH7" s="8">
        <v>112</v>
      </c>
      <c r="AI7" s="8">
        <v>117</v>
      </c>
      <c r="AJ7" s="8">
        <v>118</v>
      </c>
      <c r="AK7" s="8">
        <v>122</v>
      </c>
    </row>
    <row r="8" spans="1:38" x14ac:dyDescent="0.2">
      <c r="A8" s="6" t="str">
        <f t="shared" si="0"/>
        <v>glr_human_5YQZ</v>
      </c>
      <c r="B8" s="6" t="s">
        <v>5</v>
      </c>
      <c r="C8" s="6" t="s">
        <v>12</v>
      </c>
      <c r="D8" s="3">
        <v>27</v>
      </c>
      <c r="E8" s="4">
        <v>51</v>
      </c>
      <c r="F8" s="4">
        <v>56</v>
      </c>
      <c r="G8" s="8">
        <v>64</v>
      </c>
      <c r="H8" s="8">
        <v>64</v>
      </c>
      <c r="I8" s="8">
        <v>65</v>
      </c>
      <c r="J8" s="8">
        <v>66</v>
      </c>
      <c r="K8" s="8">
        <v>72</v>
      </c>
      <c r="L8" s="8">
        <v>73</v>
      </c>
      <c r="M8" s="8">
        <v>74</v>
      </c>
      <c r="N8" s="8">
        <v>75</v>
      </c>
      <c r="O8" s="8">
        <v>81</v>
      </c>
      <c r="P8" s="8">
        <v>82</v>
      </c>
      <c r="Q8" s="8">
        <v>85</v>
      </c>
      <c r="R8" s="8" t="s">
        <v>4</v>
      </c>
      <c r="S8" s="8" t="s">
        <v>4</v>
      </c>
      <c r="T8" s="8" t="s">
        <v>4</v>
      </c>
      <c r="U8" s="8" t="s">
        <v>4</v>
      </c>
      <c r="V8" s="8">
        <v>86</v>
      </c>
      <c r="W8" s="8">
        <v>86</v>
      </c>
      <c r="X8" s="8">
        <v>87</v>
      </c>
      <c r="Y8" s="8">
        <v>91</v>
      </c>
      <c r="Z8" s="8">
        <v>92</v>
      </c>
      <c r="AA8" s="8">
        <v>94</v>
      </c>
      <c r="AB8" s="8">
        <v>95</v>
      </c>
      <c r="AC8" s="8">
        <v>101</v>
      </c>
      <c r="AD8" s="8">
        <v>102</v>
      </c>
      <c r="AE8" s="8">
        <v>103</v>
      </c>
      <c r="AF8" s="8">
        <v>104</v>
      </c>
      <c r="AG8" s="8">
        <v>109</v>
      </c>
      <c r="AH8" s="8">
        <v>112</v>
      </c>
      <c r="AI8" s="8">
        <v>117</v>
      </c>
      <c r="AJ8" s="8">
        <v>118</v>
      </c>
      <c r="AK8" s="8">
        <v>122</v>
      </c>
    </row>
    <row r="9" spans="1:38" x14ac:dyDescent="0.2">
      <c r="A9" s="6" t="str">
        <f t="shared" si="0"/>
        <v>glp1r_human__wt</v>
      </c>
      <c r="B9" s="6" t="s">
        <v>13</v>
      </c>
      <c r="C9" s="6" t="s">
        <v>6</v>
      </c>
      <c r="D9" s="3">
        <v>31</v>
      </c>
      <c r="E9" s="4">
        <v>53</v>
      </c>
      <c r="F9" s="4">
        <v>61</v>
      </c>
      <c r="G9" s="8">
        <v>67</v>
      </c>
      <c r="H9" s="8">
        <v>68</v>
      </c>
      <c r="I9" s="8">
        <v>69</v>
      </c>
      <c r="J9" s="8">
        <v>70</v>
      </c>
      <c r="K9" s="8">
        <v>76</v>
      </c>
      <c r="L9" s="8">
        <v>77</v>
      </c>
      <c r="M9" s="8">
        <v>78</v>
      </c>
      <c r="N9" s="8">
        <v>79</v>
      </c>
      <c r="O9" s="8">
        <v>85</v>
      </c>
      <c r="P9" s="8">
        <v>86</v>
      </c>
      <c r="Q9" s="8">
        <v>89</v>
      </c>
      <c r="R9" s="8" t="s">
        <v>4</v>
      </c>
      <c r="S9" s="8" t="s">
        <v>4</v>
      </c>
      <c r="T9" s="8" t="s">
        <v>4</v>
      </c>
      <c r="U9" s="8" t="s">
        <v>4</v>
      </c>
      <c r="V9" s="8">
        <v>90</v>
      </c>
      <c r="W9" s="8">
        <v>90</v>
      </c>
      <c r="X9" s="8">
        <v>91</v>
      </c>
      <c r="Y9" s="8">
        <v>95</v>
      </c>
      <c r="Z9" s="8">
        <v>96</v>
      </c>
      <c r="AA9" s="8">
        <v>98</v>
      </c>
      <c r="AB9" s="8">
        <v>99</v>
      </c>
      <c r="AC9" s="8">
        <v>105</v>
      </c>
      <c r="AD9" s="8">
        <v>106</v>
      </c>
      <c r="AE9" s="8">
        <v>107</v>
      </c>
      <c r="AF9" s="8">
        <v>108</v>
      </c>
      <c r="AG9" s="8">
        <v>113</v>
      </c>
      <c r="AH9" s="8">
        <v>116</v>
      </c>
      <c r="AI9" s="8">
        <v>122</v>
      </c>
      <c r="AJ9" s="8">
        <v>123</v>
      </c>
      <c r="AK9" s="8">
        <v>132</v>
      </c>
    </row>
    <row r="10" spans="1:38" x14ac:dyDescent="0.2">
      <c r="A10" s="6" t="str">
        <f t="shared" si="0"/>
        <v>glp1r_human_5VEW</v>
      </c>
      <c r="B10" s="6" t="s">
        <v>13</v>
      </c>
      <c r="C10" s="6" t="s">
        <v>14</v>
      </c>
      <c r="D10" s="3" t="s">
        <v>4</v>
      </c>
      <c r="E10" s="8" t="s">
        <v>4</v>
      </c>
      <c r="F10" s="8" t="s">
        <v>4</v>
      </c>
      <c r="G10" s="8" t="s">
        <v>4</v>
      </c>
      <c r="H10" s="8"/>
      <c r="I10" s="8"/>
      <c r="J10" s="8" t="s">
        <v>4</v>
      </c>
      <c r="K10" s="8" t="s">
        <v>4</v>
      </c>
      <c r="L10" s="8"/>
      <c r="M10" s="8"/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/>
      <c r="AE10" s="8"/>
      <c r="AF10" s="8"/>
      <c r="AG10" s="8"/>
      <c r="AH10" s="8"/>
      <c r="AI10" s="8"/>
      <c r="AJ10" s="8" t="s">
        <v>4</v>
      </c>
      <c r="AK10" s="8" t="s">
        <v>4</v>
      </c>
    </row>
    <row r="11" spans="1:38" x14ac:dyDescent="0.2">
      <c r="A11" s="6" t="str">
        <f t="shared" si="0"/>
        <v>glp1r_human_5VEX</v>
      </c>
      <c r="B11" s="6" t="s">
        <v>13</v>
      </c>
      <c r="C11" s="6" t="s">
        <v>15</v>
      </c>
      <c r="D11" s="3" t="s">
        <v>4</v>
      </c>
      <c r="E11" s="8" t="s">
        <v>4</v>
      </c>
      <c r="F11" s="8" t="s">
        <v>4</v>
      </c>
      <c r="G11" s="8" t="s">
        <v>4</v>
      </c>
      <c r="H11" s="8"/>
      <c r="I11" s="8"/>
      <c r="J11" s="8" t="s">
        <v>4</v>
      </c>
      <c r="K11" s="8" t="s">
        <v>4</v>
      </c>
      <c r="L11" s="8"/>
      <c r="M11" s="8"/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/>
      <c r="AE11" s="8"/>
      <c r="AF11" s="8"/>
      <c r="AG11" s="8"/>
      <c r="AH11" s="8"/>
      <c r="AI11" s="8"/>
      <c r="AJ11" s="8" t="s">
        <v>4</v>
      </c>
      <c r="AK11" s="8" t="s">
        <v>4</v>
      </c>
    </row>
    <row r="12" spans="1:38" x14ac:dyDescent="0.2">
      <c r="A12" s="6" t="str">
        <f t="shared" si="0"/>
        <v>glp1r_human_5NX2</v>
      </c>
      <c r="B12" s="6" t="s">
        <v>13</v>
      </c>
      <c r="C12" s="6" t="s">
        <v>16</v>
      </c>
      <c r="D12" s="3">
        <v>31</v>
      </c>
      <c r="E12" s="4">
        <v>53</v>
      </c>
      <c r="F12" s="4">
        <v>61</v>
      </c>
      <c r="G12" s="8">
        <v>67</v>
      </c>
      <c r="H12" s="8">
        <v>68</v>
      </c>
      <c r="I12" s="8">
        <v>69</v>
      </c>
      <c r="J12" s="8">
        <v>70</v>
      </c>
      <c r="K12" s="8">
        <v>76</v>
      </c>
      <c r="L12" s="8">
        <v>77</v>
      </c>
      <c r="M12" s="8">
        <v>78</v>
      </c>
      <c r="N12" s="8">
        <v>79</v>
      </c>
      <c r="O12" s="8">
        <v>85</v>
      </c>
      <c r="P12" s="8">
        <v>86</v>
      </c>
      <c r="Q12" s="8">
        <v>89</v>
      </c>
      <c r="R12" s="8" t="s">
        <v>4</v>
      </c>
      <c r="S12" s="8" t="s">
        <v>4</v>
      </c>
      <c r="T12" s="8" t="s">
        <v>4</v>
      </c>
      <c r="U12" s="8" t="s">
        <v>4</v>
      </c>
      <c r="V12" s="8">
        <v>90</v>
      </c>
      <c r="W12" s="8">
        <v>90</v>
      </c>
      <c r="X12" s="8">
        <v>91</v>
      </c>
      <c r="Y12" s="8">
        <v>95</v>
      </c>
      <c r="Z12" s="8">
        <v>96</v>
      </c>
      <c r="AA12" s="8">
        <v>98</v>
      </c>
      <c r="AB12" s="8">
        <v>99</v>
      </c>
      <c r="AC12" s="8">
        <v>105</v>
      </c>
      <c r="AD12" s="8">
        <v>106</v>
      </c>
      <c r="AE12" s="8">
        <v>107</v>
      </c>
      <c r="AF12" s="8">
        <v>108</v>
      </c>
      <c r="AG12" s="8">
        <v>113</v>
      </c>
      <c r="AH12" s="8">
        <v>116</v>
      </c>
      <c r="AI12" s="8">
        <v>122</v>
      </c>
      <c r="AJ12" s="8">
        <v>123</v>
      </c>
      <c r="AK12" s="8">
        <v>132</v>
      </c>
    </row>
    <row r="13" spans="1:38" x14ac:dyDescent="0.2">
      <c r="A13" s="6" t="str">
        <f t="shared" si="0"/>
        <v>glp1r_human_6B3J</v>
      </c>
      <c r="B13" s="6" t="s">
        <v>13</v>
      </c>
      <c r="C13" s="6" t="s">
        <v>17</v>
      </c>
      <c r="D13" s="3">
        <v>31</v>
      </c>
      <c r="E13" s="4">
        <v>53</v>
      </c>
      <c r="F13" s="4">
        <v>61</v>
      </c>
      <c r="G13" s="8">
        <v>67</v>
      </c>
      <c r="H13" s="8">
        <v>68</v>
      </c>
      <c r="I13" s="8">
        <v>69</v>
      </c>
      <c r="J13" s="8">
        <v>70</v>
      </c>
      <c r="K13" s="8">
        <v>76</v>
      </c>
      <c r="L13" s="8">
        <v>77</v>
      </c>
      <c r="M13" s="8">
        <v>78</v>
      </c>
      <c r="N13" s="8">
        <v>79</v>
      </c>
      <c r="O13" s="8">
        <v>85</v>
      </c>
      <c r="P13" s="8">
        <v>86</v>
      </c>
      <c r="Q13" s="8">
        <v>89</v>
      </c>
      <c r="R13" s="8" t="s">
        <v>4</v>
      </c>
      <c r="S13" s="8" t="s">
        <v>4</v>
      </c>
      <c r="T13" s="8" t="s">
        <v>4</v>
      </c>
      <c r="U13" s="8" t="s">
        <v>4</v>
      </c>
      <c r="V13" s="8">
        <v>90</v>
      </c>
      <c r="W13" s="8">
        <v>90</v>
      </c>
      <c r="X13" s="8">
        <v>91</v>
      </c>
      <c r="Y13" s="8">
        <v>95</v>
      </c>
      <c r="Z13" s="8">
        <v>96</v>
      </c>
      <c r="AA13" s="8">
        <v>98</v>
      </c>
      <c r="AB13" s="8">
        <v>99</v>
      </c>
      <c r="AC13" s="8">
        <v>105</v>
      </c>
      <c r="AD13" s="8">
        <v>106</v>
      </c>
      <c r="AE13" s="8">
        <v>107</v>
      </c>
      <c r="AF13" s="8">
        <v>108</v>
      </c>
      <c r="AG13" s="8">
        <v>114</v>
      </c>
      <c r="AH13" s="8">
        <v>117</v>
      </c>
      <c r="AI13" s="8">
        <v>122</v>
      </c>
      <c r="AJ13" s="8">
        <v>123</v>
      </c>
      <c r="AK13" s="8">
        <v>128</v>
      </c>
    </row>
    <row r="14" spans="1:38" s="15" customFormat="1" x14ac:dyDescent="0.2">
      <c r="A14" s="13" t="str">
        <f t="shared" ref="A14" si="1">CONCATENATE(B14,"_",C14)</f>
        <v>glp2r_human__wt</v>
      </c>
      <c r="B14" s="13" t="s">
        <v>23</v>
      </c>
      <c r="C14" s="13" t="s">
        <v>6</v>
      </c>
      <c r="D14" s="14">
        <v>68</v>
      </c>
      <c r="E14" s="15">
        <v>90</v>
      </c>
      <c r="F14" s="15">
        <v>95</v>
      </c>
      <c r="G14" s="16">
        <v>101</v>
      </c>
      <c r="H14" s="16">
        <v>102</v>
      </c>
      <c r="I14" s="16">
        <v>103</v>
      </c>
      <c r="J14" s="16">
        <v>104</v>
      </c>
      <c r="K14" s="16">
        <v>110</v>
      </c>
      <c r="L14" s="16">
        <v>111</v>
      </c>
      <c r="M14" s="16">
        <v>112</v>
      </c>
      <c r="N14" s="16">
        <v>113</v>
      </c>
      <c r="O14" s="16">
        <v>118</v>
      </c>
      <c r="P14" s="16">
        <v>119</v>
      </c>
      <c r="Q14" s="16">
        <v>122</v>
      </c>
      <c r="R14" s="16" t="s">
        <v>4</v>
      </c>
      <c r="S14" s="16" t="s">
        <v>4</v>
      </c>
      <c r="T14" s="16" t="s">
        <v>4</v>
      </c>
      <c r="U14" s="16" t="s">
        <v>4</v>
      </c>
      <c r="V14" s="16">
        <v>123</v>
      </c>
      <c r="W14" s="16">
        <v>123</v>
      </c>
      <c r="X14" s="16">
        <v>124</v>
      </c>
      <c r="Y14" s="16">
        <v>128</v>
      </c>
      <c r="Z14" s="16">
        <v>129</v>
      </c>
      <c r="AA14" s="16">
        <v>131</v>
      </c>
      <c r="AB14" s="16">
        <v>132</v>
      </c>
      <c r="AC14" s="16">
        <v>138</v>
      </c>
      <c r="AD14" s="16">
        <v>139</v>
      </c>
      <c r="AE14" s="16">
        <v>140</v>
      </c>
      <c r="AF14" s="16">
        <v>141</v>
      </c>
      <c r="AG14" s="16">
        <v>146</v>
      </c>
      <c r="AH14" s="16">
        <v>149</v>
      </c>
      <c r="AI14" s="16">
        <v>155</v>
      </c>
      <c r="AJ14" s="16">
        <v>156</v>
      </c>
      <c r="AK14" s="16">
        <v>163</v>
      </c>
    </row>
    <row r="15" spans="1:38" x14ac:dyDescent="0.2">
      <c r="A15" s="6" t="str">
        <f t="shared" si="0"/>
        <v>g1sgd4_rabit__wt</v>
      </c>
      <c r="B15" s="6" t="s">
        <v>18</v>
      </c>
      <c r="C15" s="6" t="s">
        <v>6</v>
      </c>
      <c r="D15" s="5">
        <v>31</v>
      </c>
      <c r="E15" s="6">
        <v>53</v>
      </c>
      <c r="F15" s="6">
        <v>61</v>
      </c>
      <c r="G15" s="7">
        <v>67</v>
      </c>
      <c r="H15" s="7">
        <v>68</v>
      </c>
      <c r="I15" s="7">
        <v>69</v>
      </c>
      <c r="J15" s="7">
        <v>70</v>
      </c>
      <c r="K15" s="7">
        <v>76</v>
      </c>
      <c r="L15" s="7">
        <v>77</v>
      </c>
      <c r="M15" s="7">
        <v>78</v>
      </c>
      <c r="N15" s="7">
        <v>79</v>
      </c>
      <c r="O15" s="7">
        <v>85</v>
      </c>
      <c r="P15" s="7">
        <v>86</v>
      </c>
      <c r="Q15" s="7">
        <v>89</v>
      </c>
      <c r="R15" s="8" t="s">
        <v>4</v>
      </c>
      <c r="S15" s="8" t="s">
        <v>4</v>
      </c>
      <c r="T15" s="8" t="s">
        <v>4</v>
      </c>
      <c r="U15" s="8" t="s">
        <v>4</v>
      </c>
      <c r="V15" s="7">
        <v>90</v>
      </c>
      <c r="W15" s="7">
        <v>90</v>
      </c>
      <c r="X15" s="7">
        <v>91</v>
      </c>
      <c r="Y15" s="7">
        <v>95</v>
      </c>
      <c r="Z15" s="7">
        <v>96</v>
      </c>
      <c r="AA15" s="7">
        <v>98</v>
      </c>
      <c r="AB15" s="7">
        <v>99</v>
      </c>
      <c r="AC15" s="7">
        <v>105</v>
      </c>
      <c r="AD15" s="7">
        <v>106</v>
      </c>
      <c r="AE15" s="7">
        <v>107</v>
      </c>
      <c r="AF15" s="7">
        <v>108</v>
      </c>
      <c r="AG15" s="7">
        <v>113</v>
      </c>
      <c r="AH15" s="7">
        <v>116</v>
      </c>
      <c r="AI15" s="7">
        <v>122</v>
      </c>
      <c r="AJ15" s="7">
        <v>123</v>
      </c>
      <c r="AK15" s="7">
        <v>132</v>
      </c>
    </row>
    <row r="16" spans="1:38" x14ac:dyDescent="0.2">
      <c r="A16" s="6" t="str">
        <f t="shared" si="0"/>
        <v>g1sgd4_rabit_5VAI</v>
      </c>
      <c r="B16" s="6" t="s">
        <v>18</v>
      </c>
      <c r="C16" s="6" t="s">
        <v>19</v>
      </c>
      <c r="D16" s="5">
        <v>31</v>
      </c>
      <c r="E16" s="6">
        <v>53</v>
      </c>
      <c r="F16" s="6">
        <v>61</v>
      </c>
      <c r="G16" s="7">
        <v>67</v>
      </c>
      <c r="H16" s="7">
        <v>68</v>
      </c>
      <c r="I16" s="7">
        <v>69</v>
      </c>
      <c r="J16" s="7">
        <v>70</v>
      </c>
      <c r="K16" s="7">
        <v>76</v>
      </c>
      <c r="L16" s="7">
        <v>77</v>
      </c>
      <c r="M16" s="7">
        <v>78</v>
      </c>
      <c r="N16" s="7">
        <v>79</v>
      </c>
      <c r="O16" s="7">
        <v>85</v>
      </c>
      <c r="P16" s="7">
        <v>86</v>
      </c>
      <c r="Q16" s="7">
        <v>89</v>
      </c>
      <c r="R16" s="8" t="s">
        <v>4</v>
      </c>
      <c r="S16" s="8" t="s">
        <v>4</v>
      </c>
      <c r="T16" s="8" t="s">
        <v>4</v>
      </c>
      <c r="U16" s="8" t="s">
        <v>4</v>
      </c>
      <c r="V16" s="7">
        <v>90</v>
      </c>
      <c r="W16" s="7">
        <v>90</v>
      </c>
      <c r="X16" s="7">
        <v>91</v>
      </c>
      <c r="Y16" s="7">
        <v>95</v>
      </c>
      <c r="Z16" s="7">
        <v>96</v>
      </c>
      <c r="AA16" s="7">
        <v>98</v>
      </c>
      <c r="AB16" s="7">
        <v>99</v>
      </c>
      <c r="AC16" s="7">
        <v>105</v>
      </c>
      <c r="AD16" s="7">
        <v>106</v>
      </c>
      <c r="AE16" s="7">
        <v>107</v>
      </c>
      <c r="AF16" s="7">
        <v>108</v>
      </c>
      <c r="AG16" s="7">
        <v>113</v>
      </c>
      <c r="AH16" s="7">
        <v>116</v>
      </c>
      <c r="AI16" s="7">
        <v>122</v>
      </c>
      <c r="AJ16" s="7">
        <v>123</v>
      </c>
      <c r="AK16" s="7">
        <v>127</v>
      </c>
    </row>
    <row r="17" spans="1:37" x14ac:dyDescent="0.2">
      <c r="A17" s="6" t="str">
        <f t="shared" si="0"/>
        <v>pth1r_human__wt</v>
      </c>
      <c r="B17" s="6" t="s">
        <v>20</v>
      </c>
      <c r="C17" s="6" t="s">
        <v>6</v>
      </c>
      <c r="D17" s="5">
        <v>33</v>
      </c>
      <c r="E17" s="6">
        <v>58</v>
      </c>
      <c r="F17" s="6">
        <v>107</v>
      </c>
      <c r="G17" s="7">
        <v>113</v>
      </c>
      <c r="H17" s="7">
        <v>114</v>
      </c>
      <c r="I17" s="7">
        <v>115</v>
      </c>
      <c r="J17" s="7">
        <v>116</v>
      </c>
      <c r="K17" s="7">
        <v>122</v>
      </c>
      <c r="L17" s="7">
        <v>123</v>
      </c>
      <c r="M17" s="7">
        <v>124</v>
      </c>
      <c r="N17" s="7">
        <v>125</v>
      </c>
      <c r="O17" s="7">
        <v>131</v>
      </c>
      <c r="P17" s="7">
        <v>132</v>
      </c>
      <c r="Q17" s="7">
        <v>135</v>
      </c>
      <c r="R17" s="8" t="s">
        <v>4</v>
      </c>
      <c r="S17" s="8" t="s">
        <v>4</v>
      </c>
      <c r="T17" s="8" t="s">
        <v>4</v>
      </c>
      <c r="U17" s="8" t="s">
        <v>4</v>
      </c>
      <c r="V17" s="7">
        <v>136</v>
      </c>
      <c r="W17" s="7">
        <v>137</v>
      </c>
      <c r="X17" s="7" t="s">
        <v>4</v>
      </c>
      <c r="Y17" s="7" t="s">
        <v>4</v>
      </c>
      <c r="Z17" s="7">
        <v>138</v>
      </c>
      <c r="AA17" s="7">
        <v>142</v>
      </c>
      <c r="AB17" s="7">
        <v>143</v>
      </c>
      <c r="AC17" s="7">
        <v>149</v>
      </c>
      <c r="AD17" s="7">
        <v>150</v>
      </c>
      <c r="AE17" s="7">
        <v>151</v>
      </c>
      <c r="AF17" s="7">
        <v>152</v>
      </c>
      <c r="AG17" s="7">
        <v>157</v>
      </c>
      <c r="AH17" s="7">
        <v>160</v>
      </c>
      <c r="AI17" s="7">
        <v>166</v>
      </c>
      <c r="AJ17" s="7">
        <v>167</v>
      </c>
      <c r="AK17" s="7">
        <v>174</v>
      </c>
    </row>
    <row r="18" spans="1:37" x14ac:dyDescent="0.2">
      <c r="A18" s="6" t="str">
        <f t="shared" si="0"/>
        <v>pth1r_human_6FJ3</v>
      </c>
      <c r="B18" s="6" t="s">
        <v>20</v>
      </c>
      <c r="C18" s="6" t="s">
        <v>21</v>
      </c>
      <c r="D18" s="5">
        <v>33</v>
      </c>
      <c r="E18" s="6">
        <v>58</v>
      </c>
      <c r="F18" s="6">
        <v>107</v>
      </c>
      <c r="G18" s="7">
        <v>113</v>
      </c>
      <c r="H18" s="7">
        <v>114</v>
      </c>
      <c r="I18" s="7">
        <v>115</v>
      </c>
      <c r="J18" s="7">
        <v>116</v>
      </c>
      <c r="K18" s="7">
        <v>122</v>
      </c>
      <c r="L18" s="7">
        <v>123</v>
      </c>
      <c r="M18" s="7">
        <v>124</v>
      </c>
      <c r="N18" s="7">
        <v>125</v>
      </c>
      <c r="O18" s="7">
        <v>131</v>
      </c>
      <c r="P18" s="7">
        <v>132</v>
      </c>
      <c r="Q18" s="7">
        <v>135</v>
      </c>
      <c r="R18" s="8" t="s">
        <v>4</v>
      </c>
      <c r="S18" s="8" t="s">
        <v>4</v>
      </c>
      <c r="T18" s="8" t="s">
        <v>4</v>
      </c>
      <c r="U18" s="8" t="s">
        <v>4</v>
      </c>
      <c r="V18" s="7">
        <v>136</v>
      </c>
      <c r="W18" s="7">
        <v>137</v>
      </c>
      <c r="X18" s="7" t="s">
        <v>4</v>
      </c>
      <c r="Y18" s="7" t="s">
        <v>4</v>
      </c>
      <c r="Z18" s="7">
        <v>138</v>
      </c>
      <c r="AA18" s="7">
        <v>142</v>
      </c>
      <c r="AB18" s="7">
        <v>143</v>
      </c>
      <c r="AC18" s="7">
        <v>149</v>
      </c>
      <c r="AD18" s="7">
        <v>150</v>
      </c>
      <c r="AE18" s="7">
        <v>151</v>
      </c>
      <c r="AF18" s="7">
        <v>152</v>
      </c>
      <c r="AG18" s="7">
        <v>157</v>
      </c>
      <c r="AH18" s="7">
        <v>160</v>
      </c>
      <c r="AI18" s="7">
        <v>166</v>
      </c>
      <c r="AJ18" s="7">
        <v>167</v>
      </c>
      <c r="AK18" s="7">
        <v>174</v>
      </c>
    </row>
    <row r="19" spans="1:37" x14ac:dyDescent="0.2">
      <c r="A19" s="6" t="str">
        <f t="shared" ref="A19:A21" si="2">CONCATENATE(B19,"_",C19)</f>
        <v>pth1r_human_6NBF</v>
      </c>
      <c r="B19" s="6" t="s">
        <v>20</v>
      </c>
      <c r="C19" s="6" t="s">
        <v>511</v>
      </c>
      <c r="D19" s="5">
        <v>35</v>
      </c>
      <c r="E19" s="6">
        <v>55</v>
      </c>
      <c r="F19" s="6">
        <v>107</v>
      </c>
      <c r="G19" s="7">
        <v>113</v>
      </c>
      <c r="H19" s="7">
        <v>114</v>
      </c>
      <c r="I19" s="7">
        <v>115</v>
      </c>
      <c r="J19" s="7">
        <v>116</v>
      </c>
      <c r="K19" s="7">
        <v>122</v>
      </c>
      <c r="L19" s="7">
        <v>123</v>
      </c>
      <c r="M19" s="7">
        <v>124</v>
      </c>
      <c r="N19" s="7">
        <v>125</v>
      </c>
      <c r="O19" s="7">
        <v>131</v>
      </c>
      <c r="P19" s="7">
        <v>135</v>
      </c>
      <c r="Q19" s="7">
        <v>135</v>
      </c>
      <c r="R19" s="8" t="s">
        <v>4</v>
      </c>
      <c r="S19" s="8" t="s">
        <v>4</v>
      </c>
      <c r="T19" s="8" t="s">
        <v>4</v>
      </c>
      <c r="U19" s="8" t="s">
        <v>4</v>
      </c>
      <c r="V19" s="7">
        <v>136</v>
      </c>
      <c r="W19" s="7">
        <v>137</v>
      </c>
      <c r="X19" s="7" t="s">
        <v>4</v>
      </c>
      <c r="Y19" s="7" t="s">
        <v>4</v>
      </c>
      <c r="Z19" s="7">
        <v>138</v>
      </c>
      <c r="AA19" s="7">
        <v>142</v>
      </c>
      <c r="AB19" s="7">
        <v>143</v>
      </c>
      <c r="AC19" s="7">
        <v>149</v>
      </c>
      <c r="AD19" s="7">
        <v>150</v>
      </c>
      <c r="AE19" s="7">
        <v>151</v>
      </c>
      <c r="AF19" s="7">
        <v>152</v>
      </c>
      <c r="AG19" s="7">
        <v>157</v>
      </c>
      <c r="AH19" s="7">
        <v>160</v>
      </c>
      <c r="AI19" s="7">
        <v>166</v>
      </c>
      <c r="AJ19" s="7">
        <v>167</v>
      </c>
      <c r="AK19" s="7">
        <v>171</v>
      </c>
    </row>
    <row r="20" spans="1:37" x14ac:dyDescent="0.2">
      <c r="A20" s="6" t="str">
        <f t="shared" si="2"/>
        <v>pth1r_human_6NBH</v>
      </c>
      <c r="B20" s="6" t="s">
        <v>20</v>
      </c>
      <c r="C20" s="6" t="s">
        <v>512</v>
      </c>
      <c r="D20" s="5">
        <v>33</v>
      </c>
      <c r="E20" s="6">
        <v>56</v>
      </c>
      <c r="F20" s="6">
        <v>107</v>
      </c>
      <c r="G20" s="7">
        <v>113</v>
      </c>
      <c r="H20" s="7">
        <v>114</v>
      </c>
      <c r="I20" s="7">
        <v>115</v>
      </c>
      <c r="J20" s="7">
        <v>116</v>
      </c>
      <c r="K20" s="7">
        <v>122</v>
      </c>
      <c r="L20" s="7">
        <v>123</v>
      </c>
      <c r="M20" s="7">
        <v>124</v>
      </c>
      <c r="N20" s="7">
        <v>125</v>
      </c>
      <c r="O20" s="7">
        <v>131</v>
      </c>
      <c r="P20" s="7">
        <v>135</v>
      </c>
      <c r="Q20" s="7">
        <v>135</v>
      </c>
      <c r="R20" s="8" t="s">
        <v>4</v>
      </c>
      <c r="S20" s="8" t="s">
        <v>4</v>
      </c>
      <c r="T20" s="8" t="s">
        <v>4</v>
      </c>
      <c r="U20" s="8" t="s">
        <v>4</v>
      </c>
      <c r="V20" s="7">
        <v>136</v>
      </c>
      <c r="W20" s="7">
        <v>137</v>
      </c>
      <c r="X20" s="7" t="s">
        <v>4</v>
      </c>
      <c r="Y20" s="7" t="s">
        <v>4</v>
      </c>
      <c r="Z20" s="7">
        <v>138</v>
      </c>
      <c r="AA20" s="7">
        <v>142</v>
      </c>
      <c r="AB20" s="7">
        <v>143</v>
      </c>
      <c r="AC20" s="7">
        <v>149</v>
      </c>
      <c r="AD20" s="7">
        <v>150</v>
      </c>
      <c r="AE20" s="7">
        <v>151</v>
      </c>
      <c r="AF20" s="7">
        <v>152</v>
      </c>
      <c r="AG20" s="7">
        <v>157</v>
      </c>
      <c r="AH20" s="7">
        <v>160</v>
      </c>
      <c r="AI20" s="7">
        <v>166</v>
      </c>
      <c r="AJ20" s="7">
        <v>167</v>
      </c>
      <c r="AK20" s="7">
        <v>171</v>
      </c>
    </row>
    <row r="21" spans="1:37" x14ac:dyDescent="0.2">
      <c r="A21" s="6" t="str">
        <f t="shared" si="2"/>
        <v>pth1r_human_6NBI</v>
      </c>
      <c r="B21" s="6" t="s">
        <v>20</v>
      </c>
      <c r="C21" s="6" t="s">
        <v>510</v>
      </c>
      <c r="D21" s="5">
        <v>32</v>
      </c>
      <c r="E21" s="6">
        <v>53</v>
      </c>
      <c r="F21" s="6">
        <v>107</v>
      </c>
      <c r="G21" s="7">
        <v>113</v>
      </c>
      <c r="H21" s="7">
        <v>114</v>
      </c>
      <c r="I21" s="7">
        <v>115</v>
      </c>
      <c r="J21" s="7">
        <v>116</v>
      </c>
      <c r="K21" s="7">
        <v>122</v>
      </c>
      <c r="L21" s="7">
        <v>123</v>
      </c>
      <c r="M21" s="7">
        <v>124</v>
      </c>
      <c r="N21" s="7">
        <v>125</v>
      </c>
      <c r="O21" s="7">
        <v>131</v>
      </c>
      <c r="P21" s="7">
        <v>135</v>
      </c>
      <c r="Q21" s="7">
        <v>135</v>
      </c>
      <c r="R21" s="8" t="s">
        <v>4</v>
      </c>
      <c r="S21" s="8" t="s">
        <v>4</v>
      </c>
      <c r="T21" s="8" t="s">
        <v>4</v>
      </c>
      <c r="U21" s="8" t="s">
        <v>4</v>
      </c>
      <c r="V21" s="7">
        <v>136</v>
      </c>
      <c r="W21" s="7">
        <v>137</v>
      </c>
      <c r="X21" s="7" t="s">
        <v>4</v>
      </c>
      <c r="Y21" s="7" t="s">
        <v>4</v>
      </c>
      <c r="Z21" s="7">
        <v>138</v>
      </c>
      <c r="AA21" s="7">
        <v>142</v>
      </c>
      <c r="AB21" s="7">
        <v>143</v>
      </c>
      <c r="AC21" s="7">
        <v>149</v>
      </c>
      <c r="AD21" s="7">
        <v>150</v>
      </c>
      <c r="AE21" s="7">
        <v>151</v>
      </c>
      <c r="AF21" s="7">
        <v>152</v>
      </c>
      <c r="AG21" s="7">
        <v>156</v>
      </c>
      <c r="AH21" s="7">
        <v>163</v>
      </c>
      <c r="AI21" s="7">
        <v>166</v>
      </c>
      <c r="AJ21" s="7">
        <v>167</v>
      </c>
      <c r="AK21" s="7">
        <v>171</v>
      </c>
    </row>
    <row r="22" spans="1:37" s="15" customFormat="1" x14ac:dyDescent="0.2">
      <c r="A22" s="13" t="str">
        <f t="shared" ref="A22" si="3">CONCATENATE(B22,"_",C22)</f>
        <v>pth2r_human__wt</v>
      </c>
      <c r="B22" s="13" t="s">
        <v>25</v>
      </c>
      <c r="C22" s="13" t="s">
        <v>6</v>
      </c>
      <c r="D22" s="17">
        <v>33</v>
      </c>
      <c r="E22" s="13">
        <v>58</v>
      </c>
      <c r="F22" s="13">
        <v>62</v>
      </c>
      <c r="G22" s="18">
        <v>68</v>
      </c>
      <c r="H22" s="18">
        <v>69</v>
      </c>
      <c r="I22" s="18">
        <v>70</v>
      </c>
      <c r="J22" s="18">
        <v>71</v>
      </c>
      <c r="K22" s="18">
        <v>77</v>
      </c>
      <c r="L22" s="18">
        <v>78</v>
      </c>
      <c r="M22" s="18">
        <v>79</v>
      </c>
      <c r="N22" s="18">
        <v>80</v>
      </c>
      <c r="O22" s="18">
        <v>86</v>
      </c>
      <c r="P22" s="18">
        <v>87</v>
      </c>
      <c r="Q22" s="18">
        <v>90</v>
      </c>
      <c r="R22" s="18" t="s">
        <v>4</v>
      </c>
      <c r="S22" s="18" t="s">
        <v>4</v>
      </c>
      <c r="T22" s="18" t="s">
        <v>4</v>
      </c>
      <c r="U22" s="18" t="s">
        <v>4</v>
      </c>
      <c r="V22" s="18">
        <v>91</v>
      </c>
      <c r="W22" s="18">
        <v>92</v>
      </c>
      <c r="X22" s="18" t="s">
        <v>4</v>
      </c>
      <c r="Y22" s="18" t="s">
        <v>4</v>
      </c>
      <c r="Z22" s="18">
        <v>93</v>
      </c>
      <c r="AA22" s="18">
        <v>97</v>
      </c>
      <c r="AB22" s="18">
        <v>98</v>
      </c>
      <c r="AC22" s="18">
        <v>104</v>
      </c>
      <c r="AD22" s="18">
        <v>105</v>
      </c>
      <c r="AE22" s="18">
        <v>106</v>
      </c>
      <c r="AF22" s="18">
        <v>107</v>
      </c>
      <c r="AG22" s="18">
        <v>112</v>
      </c>
      <c r="AH22" s="18">
        <v>115</v>
      </c>
      <c r="AI22" s="18">
        <v>121</v>
      </c>
      <c r="AJ22" s="18">
        <v>122</v>
      </c>
      <c r="AK22" s="18">
        <v>129</v>
      </c>
    </row>
    <row r="23" spans="1:37" x14ac:dyDescent="0.2">
      <c r="A23" s="6" t="str">
        <f t="shared" si="0"/>
        <v>gipr_human__wt</v>
      </c>
      <c r="B23" s="6" t="s">
        <v>22</v>
      </c>
      <c r="C23" s="6" t="s">
        <v>6</v>
      </c>
      <c r="D23" s="5">
        <v>31</v>
      </c>
      <c r="E23" s="6">
        <v>53</v>
      </c>
      <c r="F23" s="6">
        <v>60</v>
      </c>
      <c r="G23" s="7">
        <v>66</v>
      </c>
      <c r="H23" s="7">
        <v>67</v>
      </c>
      <c r="I23" s="7">
        <v>68</v>
      </c>
      <c r="J23" s="7">
        <v>69</v>
      </c>
      <c r="K23" s="7">
        <v>75</v>
      </c>
      <c r="L23" s="7">
        <v>76</v>
      </c>
      <c r="M23" s="7">
        <v>77</v>
      </c>
      <c r="N23" s="7">
        <v>78</v>
      </c>
      <c r="O23" s="7">
        <v>84</v>
      </c>
      <c r="P23" s="7">
        <v>85</v>
      </c>
      <c r="Q23" s="7">
        <v>88</v>
      </c>
      <c r="R23" s="8" t="s">
        <v>4</v>
      </c>
      <c r="S23" s="8" t="s">
        <v>4</v>
      </c>
      <c r="T23" s="8" t="s">
        <v>4</v>
      </c>
      <c r="U23" s="8" t="s">
        <v>4</v>
      </c>
      <c r="V23" s="7">
        <v>89</v>
      </c>
      <c r="W23" s="7">
        <v>89</v>
      </c>
      <c r="X23" s="7">
        <v>90</v>
      </c>
      <c r="Y23" s="7">
        <v>94</v>
      </c>
      <c r="Z23" s="7">
        <v>95</v>
      </c>
      <c r="AA23" s="7">
        <v>97</v>
      </c>
      <c r="AB23" s="7">
        <v>98</v>
      </c>
      <c r="AC23" s="7">
        <v>104</v>
      </c>
      <c r="AD23" s="7">
        <v>105</v>
      </c>
      <c r="AE23" s="7">
        <v>106</v>
      </c>
      <c r="AF23" s="7">
        <v>107</v>
      </c>
      <c r="AG23" s="7">
        <v>110</v>
      </c>
      <c r="AH23" s="7">
        <v>112</v>
      </c>
      <c r="AI23" s="7">
        <v>114</v>
      </c>
      <c r="AJ23" s="7">
        <v>115</v>
      </c>
      <c r="AK23" s="7">
        <v>119</v>
      </c>
    </row>
    <row r="24" spans="1:37" x14ac:dyDescent="0.2">
      <c r="A24" s="6" t="str">
        <f t="shared" si="0"/>
        <v>gipr_human_2qkh</v>
      </c>
      <c r="B24" s="6" t="s">
        <v>22</v>
      </c>
      <c r="C24" s="6" t="s">
        <v>31</v>
      </c>
      <c r="D24" s="5">
        <v>31</v>
      </c>
      <c r="E24" s="6">
        <v>53</v>
      </c>
      <c r="F24" s="6">
        <v>60</v>
      </c>
      <c r="G24" s="7">
        <v>66</v>
      </c>
      <c r="H24" s="7">
        <v>67</v>
      </c>
      <c r="I24" s="7">
        <v>68</v>
      </c>
      <c r="J24" s="7">
        <v>69</v>
      </c>
      <c r="K24" s="7">
        <v>75</v>
      </c>
      <c r="L24" s="7">
        <v>76</v>
      </c>
      <c r="M24" s="7">
        <v>77</v>
      </c>
      <c r="N24" s="7">
        <v>78</v>
      </c>
      <c r="O24" s="7">
        <v>84</v>
      </c>
      <c r="P24" s="7">
        <v>85</v>
      </c>
      <c r="Q24" s="7">
        <v>88</v>
      </c>
      <c r="R24" s="8" t="s">
        <v>4</v>
      </c>
      <c r="S24" s="8" t="s">
        <v>4</v>
      </c>
      <c r="T24" s="8" t="s">
        <v>4</v>
      </c>
      <c r="U24" s="8" t="s">
        <v>4</v>
      </c>
      <c r="V24" s="7">
        <v>89</v>
      </c>
      <c r="W24" s="7">
        <v>89</v>
      </c>
      <c r="X24" s="7">
        <v>90</v>
      </c>
      <c r="Y24" s="7">
        <v>94</v>
      </c>
      <c r="Z24" s="7">
        <v>95</v>
      </c>
      <c r="AA24" s="7">
        <v>97</v>
      </c>
      <c r="AB24" s="7">
        <v>98</v>
      </c>
      <c r="AC24" s="7">
        <v>104</v>
      </c>
      <c r="AD24" s="7">
        <v>105</v>
      </c>
      <c r="AE24" s="7">
        <v>106</v>
      </c>
      <c r="AF24" s="7">
        <v>107</v>
      </c>
      <c r="AG24" s="7">
        <v>110</v>
      </c>
      <c r="AH24" s="7">
        <v>112</v>
      </c>
      <c r="AI24" s="7">
        <v>114</v>
      </c>
      <c r="AJ24" s="7">
        <v>115</v>
      </c>
      <c r="AK24" s="7">
        <v>119</v>
      </c>
    </row>
    <row r="25" spans="1:37" x14ac:dyDescent="0.2">
      <c r="A25" s="6" t="str">
        <f t="shared" si="0"/>
        <v>ghrhr_human__wt</v>
      </c>
      <c r="B25" s="6" t="s">
        <v>32</v>
      </c>
      <c r="C25" s="6" t="s">
        <v>6</v>
      </c>
      <c r="D25" s="5">
        <v>34</v>
      </c>
      <c r="E25" s="6">
        <v>48</v>
      </c>
      <c r="F25" s="6">
        <v>54</v>
      </c>
      <c r="G25" s="7">
        <v>60</v>
      </c>
      <c r="H25" s="7">
        <v>61</v>
      </c>
      <c r="I25" s="7">
        <v>62</v>
      </c>
      <c r="J25" s="7">
        <v>63</v>
      </c>
      <c r="K25" s="7">
        <v>69</v>
      </c>
      <c r="L25" s="7">
        <v>70</v>
      </c>
      <c r="M25" s="7">
        <v>71</v>
      </c>
      <c r="N25" s="7">
        <v>72</v>
      </c>
      <c r="O25" s="7">
        <v>78</v>
      </c>
      <c r="P25" s="7">
        <v>79</v>
      </c>
      <c r="Q25" s="7">
        <v>85</v>
      </c>
      <c r="R25" s="8" t="s">
        <v>4</v>
      </c>
      <c r="S25" s="8" t="s">
        <v>4</v>
      </c>
      <c r="T25" s="8" t="s">
        <v>4</v>
      </c>
      <c r="U25" s="8" t="s">
        <v>4</v>
      </c>
      <c r="V25" s="7" t="s">
        <v>4</v>
      </c>
      <c r="W25" s="7" t="s">
        <v>4</v>
      </c>
      <c r="X25" s="7" t="s">
        <v>4</v>
      </c>
      <c r="Y25" s="7" t="s">
        <v>4</v>
      </c>
      <c r="Z25" s="7">
        <v>90</v>
      </c>
      <c r="AA25" s="7">
        <v>90</v>
      </c>
      <c r="AB25" s="7">
        <v>91</v>
      </c>
      <c r="AC25" s="7">
        <v>97</v>
      </c>
      <c r="AD25" s="7">
        <v>98</v>
      </c>
      <c r="AE25" s="7">
        <v>99</v>
      </c>
      <c r="AF25" s="7">
        <v>100</v>
      </c>
      <c r="AG25" s="7">
        <v>102</v>
      </c>
      <c r="AH25" s="7">
        <v>104</v>
      </c>
      <c r="AI25" s="7">
        <v>106</v>
      </c>
      <c r="AJ25" s="7">
        <v>107</v>
      </c>
      <c r="AK25" s="7">
        <v>112</v>
      </c>
    </row>
    <row r="26" spans="1:37" x14ac:dyDescent="0.2">
      <c r="A26" s="6" t="str">
        <f t="shared" si="0"/>
        <v>ghrhr_human_2xdg</v>
      </c>
      <c r="B26" s="6" t="s">
        <v>32</v>
      </c>
      <c r="C26" s="6" t="s">
        <v>33</v>
      </c>
      <c r="D26" s="5">
        <v>34</v>
      </c>
      <c r="E26" s="6">
        <v>48</v>
      </c>
      <c r="F26" s="6">
        <v>54</v>
      </c>
      <c r="G26" s="7">
        <v>60</v>
      </c>
      <c r="H26" s="7">
        <v>61</v>
      </c>
      <c r="I26" s="7">
        <v>62</v>
      </c>
      <c r="J26" s="7">
        <v>63</v>
      </c>
      <c r="K26" s="7">
        <v>69</v>
      </c>
      <c r="L26" s="7">
        <v>70</v>
      </c>
      <c r="M26" s="7">
        <v>71</v>
      </c>
      <c r="N26" s="7">
        <v>72</v>
      </c>
      <c r="O26" s="7">
        <v>78</v>
      </c>
      <c r="P26" s="7">
        <v>79</v>
      </c>
      <c r="Q26" s="7">
        <v>85</v>
      </c>
      <c r="R26" s="8" t="s">
        <v>4</v>
      </c>
      <c r="S26" s="8" t="s">
        <v>4</v>
      </c>
      <c r="T26" s="8" t="s">
        <v>4</v>
      </c>
      <c r="U26" s="8" t="s">
        <v>4</v>
      </c>
      <c r="V26" s="7" t="s">
        <v>4</v>
      </c>
      <c r="W26" s="7" t="s">
        <v>4</v>
      </c>
      <c r="X26" s="7" t="s">
        <v>4</v>
      </c>
      <c r="Y26" s="7" t="s">
        <v>4</v>
      </c>
      <c r="Z26" s="7">
        <v>90</v>
      </c>
      <c r="AA26" s="7">
        <v>90</v>
      </c>
      <c r="AB26" s="7">
        <v>91</v>
      </c>
      <c r="AC26" s="7">
        <v>97</v>
      </c>
      <c r="AD26" s="7">
        <v>98</v>
      </c>
      <c r="AE26" s="7">
        <v>99</v>
      </c>
      <c r="AF26" s="7">
        <v>100</v>
      </c>
      <c r="AG26" s="7">
        <v>102</v>
      </c>
      <c r="AH26" s="7">
        <v>104</v>
      </c>
      <c r="AI26" s="7">
        <v>106</v>
      </c>
      <c r="AJ26" s="7">
        <v>107</v>
      </c>
      <c r="AK26" s="7">
        <v>112</v>
      </c>
    </row>
    <row r="27" spans="1:37" x14ac:dyDescent="0.2">
      <c r="A27" s="6" t="str">
        <f t="shared" si="0"/>
        <v>crfr1_human__wt</v>
      </c>
      <c r="B27" s="6" t="s">
        <v>34</v>
      </c>
      <c r="C27" s="6" t="s">
        <v>6</v>
      </c>
      <c r="D27" s="20">
        <v>17</v>
      </c>
      <c r="E27" s="6">
        <v>34</v>
      </c>
      <c r="F27" s="6">
        <v>42</v>
      </c>
      <c r="G27" s="7">
        <v>49</v>
      </c>
      <c r="H27" s="7">
        <v>50</v>
      </c>
      <c r="I27" s="7">
        <v>51</v>
      </c>
      <c r="J27" s="7">
        <v>52</v>
      </c>
      <c r="K27" s="7">
        <v>59</v>
      </c>
      <c r="L27" s="7">
        <v>60</v>
      </c>
      <c r="M27" s="7">
        <v>61</v>
      </c>
      <c r="N27" s="7">
        <v>62</v>
      </c>
      <c r="O27" s="7">
        <v>68</v>
      </c>
      <c r="P27" s="7">
        <v>69</v>
      </c>
      <c r="Q27" s="7">
        <v>72</v>
      </c>
      <c r="R27" s="8">
        <v>73</v>
      </c>
      <c r="S27" s="8">
        <v>74</v>
      </c>
      <c r="T27" s="8">
        <v>75</v>
      </c>
      <c r="U27" s="8">
        <v>76</v>
      </c>
      <c r="V27" s="7" t="s">
        <v>4</v>
      </c>
      <c r="W27" s="7" t="s">
        <v>4</v>
      </c>
      <c r="X27" s="7" t="s">
        <v>4</v>
      </c>
      <c r="Y27" s="7" t="s">
        <v>4</v>
      </c>
      <c r="Z27" s="7">
        <v>77</v>
      </c>
      <c r="AA27" s="7">
        <v>81</v>
      </c>
      <c r="AB27" s="7">
        <v>82</v>
      </c>
      <c r="AC27" s="7">
        <v>88</v>
      </c>
      <c r="AD27" s="7">
        <v>89</v>
      </c>
      <c r="AE27" s="7">
        <v>90</v>
      </c>
      <c r="AF27" s="7">
        <v>91</v>
      </c>
      <c r="AG27" s="7">
        <v>94</v>
      </c>
      <c r="AH27" s="7">
        <v>96</v>
      </c>
      <c r="AI27" s="7">
        <v>98</v>
      </c>
      <c r="AJ27" s="7">
        <v>99</v>
      </c>
      <c r="AK27" s="7">
        <v>102</v>
      </c>
    </row>
    <row r="28" spans="1:37" x14ac:dyDescent="0.2">
      <c r="A28" s="6" t="str">
        <f t="shared" si="0"/>
        <v>crfr1_human_2l27</v>
      </c>
      <c r="B28" s="6" t="s">
        <v>34</v>
      </c>
      <c r="C28" s="6" t="s">
        <v>35</v>
      </c>
      <c r="D28" s="5">
        <v>25</v>
      </c>
      <c r="E28" s="6">
        <v>34</v>
      </c>
      <c r="F28" s="6">
        <v>42</v>
      </c>
      <c r="G28" s="7">
        <v>49</v>
      </c>
      <c r="H28" s="7">
        <v>50</v>
      </c>
      <c r="I28" s="7">
        <v>51</v>
      </c>
      <c r="J28" s="7">
        <v>52</v>
      </c>
      <c r="K28" s="7">
        <v>59</v>
      </c>
      <c r="L28" s="7">
        <v>60</v>
      </c>
      <c r="M28" s="7">
        <v>61</v>
      </c>
      <c r="N28" s="7">
        <v>62</v>
      </c>
      <c r="O28" s="7">
        <v>68</v>
      </c>
      <c r="P28" s="7">
        <v>69</v>
      </c>
      <c r="Q28" s="7">
        <v>72</v>
      </c>
      <c r="R28" s="8">
        <v>73</v>
      </c>
      <c r="S28" s="8">
        <v>74</v>
      </c>
      <c r="T28" s="8">
        <v>75</v>
      </c>
      <c r="U28" s="8">
        <v>76</v>
      </c>
      <c r="V28" s="7" t="s">
        <v>4</v>
      </c>
      <c r="W28" s="7" t="s">
        <v>4</v>
      </c>
      <c r="X28" s="7" t="s">
        <v>4</v>
      </c>
      <c r="Y28" s="7" t="s">
        <v>4</v>
      </c>
      <c r="Z28" s="7">
        <v>77</v>
      </c>
      <c r="AA28" s="7">
        <v>81</v>
      </c>
      <c r="AB28" s="7">
        <v>82</v>
      </c>
      <c r="AC28" s="7">
        <v>88</v>
      </c>
      <c r="AD28" s="7">
        <v>89</v>
      </c>
      <c r="AE28" s="7">
        <v>90</v>
      </c>
      <c r="AF28" s="7">
        <v>91</v>
      </c>
      <c r="AG28" s="7">
        <v>94</v>
      </c>
      <c r="AH28" s="7">
        <v>96</v>
      </c>
      <c r="AI28" s="7">
        <v>98</v>
      </c>
      <c r="AJ28" s="7">
        <v>99</v>
      </c>
      <c r="AK28" s="7">
        <v>102</v>
      </c>
    </row>
    <row r="29" spans="1:37" x14ac:dyDescent="0.2">
      <c r="A29" s="6" t="str">
        <f t="shared" si="0"/>
        <v>crfr1_human_3ehu</v>
      </c>
      <c r="B29" s="6" t="s">
        <v>34</v>
      </c>
      <c r="C29" s="6" t="s">
        <v>65</v>
      </c>
      <c r="D29" s="5">
        <v>27</v>
      </c>
      <c r="E29" s="6">
        <v>34</v>
      </c>
      <c r="F29" s="6">
        <v>42</v>
      </c>
      <c r="G29" s="7">
        <v>49</v>
      </c>
      <c r="H29" s="7">
        <v>50</v>
      </c>
      <c r="I29" s="7">
        <v>51</v>
      </c>
      <c r="J29" s="7">
        <v>52</v>
      </c>
      <c r="K29" s="7">
        <v>59</v>
      </c>
      <c r="L29" s="7">
        <v>60</v>
      </c>
      <c r="M29" s="7">
        <v>61</v>
      </c>
      <c r="N29" s="7">
        <v>62</v>
      </c>
      <c r="O29" s="7">
        <v>68</v>
      </c>
      <c r="P29" s="7">
        <v>69</v>
      </c>
      <c r="Q29" s="7">
        <v>72</v>
      </c>
      <c r="R29" s="8">
        <v>73</v>
      </c>
      <c r="S29" s="8">
        <v>74</v>
      </c>
      <c r="T29" s="8">
        <v>75</v>
      </c>
      <c r="U29" s="8">
        <v>76</v>
      </c>
      <c r="V29" s="7" t="s">
        <v>4</v>
      </c>
      <c r="W29" s="7" t="s">
        <v>4</v>
      </c>
      <c r="X29" s="7" t="s">
        <v>4</v>
      </c>
      <c r="Y29" s="7" t="s">
        <v>4</v>
      </c>
      <c r="Z29" s="7">
        <v>77</v>
      </c>
      <c r="AA29" s="7">
        <v>81</v>
      </c>
      <c r="AB29" s="7">
        <v>82</v>
      </c>
      <c r="AC29" s="7">
        <v>88</v>
      </c>
      <c r="AD29" s="7">
        <v>89</v>
      </c>
      <c r="AE29" s="7">
        <v>90</v>
      </c>
      <c r="AF29" s="7">
        <v>91</v>
      </c>
      <c r="AG29" s="7">
        <v>94</v>
      </c>
      <c r="AH29" s="7">
        <v>96</v>
      </c>
      <c r="AI29" s="7">
        <v>98</v>
      </c>
      <c r="AJ29" s="7">
        <v>99</v>
      </c>
      <c r="AK29" s="7">
        <v>102</v>
      </c>
    </row>
    <row r="30" spans="1:37" x14ac:dyDescent="0.2">
      <c r="A30" s="6" t="str">
        <f t="shared" si="0"/>
        <v>crfr2_human__wt</v>
      </c>
      <c r="B30" s="6" t="s">
        <v>36</v>
      </c>
      <c r="C30" s="6" t="s">
        <v>6</v>
      </c>
      <c r="D30" s="5">
        <v>1</v>
      </c>
      <c r="E30" s="6">
        <v>28</v>
      </c>
      <c r="F30" s="6">
        <v>39</v>
      </c>
      <c r="G30" s="7">
        <v>45</v>
      </c>
      <c r="H30" s="7">
        <v>46</v>
      </c>
      <c r="I30" s="7">
        <v>47</v>
      </c>
      <c r="J30" s="7">
        <v>48</v>
      </c>
      <c r="K30" s="7">
        <v>55</v>
      </c>
      <c r="L30" s="7">
        <v>56</v>
      </c>
      <c r="M30" s="7">
        <v>57</v>
      </c>
      <c r="N30" s="7">
        <v>58</v>
      </c>
      <c r="O30" s="7">
        <v>64</v>
      </c>
      <c r="P30" s="7">
        <v>65</v>
      </c>
      <c r="Q30" s="7">
        <v>68</v>
      </c>
      <c r="R30" s="8">
        <v>69</v>
      </c>
      <c r="S30" s="8">
        <v>70</v>
      </c>
      <c r="T30" s="8">
        <v>71</v>
      </c>
      <c r="U30" s="8">
        <v>72</v>
      </c>
      <c r="V30" s="7" t="s">
        <v>4</v>
      </c>
      <c r="W30" s="7" t="s">
        <v>4</v>
      </c>
      <c r="X30" s="7" t="s">
        <v>4</v>
      </c>
      <c r="Y30" s="7" t="s">
        <v>4</v>
      </c>
      <c r="Z30" s="7">
        <v>73</v>
      </c>
      <c r="AA30" s="7">
        <v>77</v>
      </c>
      <c r="AB30" s="7">
        <v>78</v>
      </c>
      <c r="AC30" s="7">
        <v>84</v>
      </c>
      <c r="AD30" s="7">
        <v>85</v>
      </c>
      <c r="AE30" s="7">
        <v>86</v>
      </c>
      <c r="AF30" s="7">
        <v>87</v>
      </c>
      <c r="AG30" s="7">
        <v>90</v>
      </c>
      <c r="AH30" s="7">
        <v>92</v>
      </c>
      <c r="AI30" s="7">
        <v>94</v>
      </c>
      <c r="AJ30" s="7">
        <v>95</v>
      </c>
      <c r="AK30" s="7">
        <v>98</v>
      </c>
    </row>
    <row r="31" spans="1:37" x14ac:dyDescent="0.2">
      <c r="A31" s="6" t="str">
        <f t="shared" si="0"/>
        <v>crfr2_human_3n93</v>
      </c>
      <c r="B31" s="6" t="s">
        <v>36</v>
      </c>
      <c r="C31" s="6" t="s">
        <v>37</v>
      </c>
      <c r="D31" s="5">
        <v>1</v>
      </c>
      <c r="E31" s="6">
        <v>28</v>
      </c>
      <c r="F31" s="6">
        <v>39</v>
      </c>
      <c r="G31" s="7">
        <v>45</v>
      </c>
      <c r="H31" s="7">
        <v>46</v>
      </c>
      <c r="I31" s="7">
        <v>47</v>
      </c>
      <c r="J31" s="7">
        <v>48</v>
      </c>
      <c r="K31" s="7">
        <v>55</v>
      </c>
      <c r="L31" s="7">
        <v>56</v>
      </c>
      <c r="M31" s="7">
        <v>57</v>
      </c>
      <c r="N31" s="7">
        <v>58</v>
      </c>
      <c r="O31" s="7">
        <v>64</v>
      </c>
      <c r="P31" s="7">
        <v>65</v>
      </c>
      <c r="Q31" s="7">
        <v>68</v>
      </c>
      <c r="R31" s="8">
        <v>69</v>
      </c>
      <c r="S31" s="8">
        <v>70</v>
      </c>
      <c r="T31" s="8">
        <v>71</v>
      </c>
      <c r="U31" s="8">
        <v>72</v>
      </c>
      <c r="V31" s="7" t="s">
        <v>4</v>
      </c>
      <c r="W31" s="7" t="s">
        <v>4</v>
      </c>
      <c r="X31" s="7" t="s">
        <v>4</v>
      </c>
      <c r="Y31" s="7" t="s">
        <v>4</v>
      </c>
      <c r="Z31" s="7">
        <v>73</v>
      </c>
      <c r="AA31" s="7">
        <v>77</v>
      </c>
      <c r="AB31" s="7">
        <v>78</v>
      </c>
      <c r="AC31" s="7">
        <v>84</v>
      </c>
      <c r="AD31" s="7">
        <v>85</v>
      </c>
      <c r="AE31" s="7">
        <v>86</v>
      </c>
      <c r="AF31" s="7">
        <v>87</v>
      </c>
      <c r="AG31" s="7">
        <v>90</v>
      </c>
      <c r="AH31" s="7">
        <v>92</v>
      </c>
      <c r="AI31" s="7">
        <v>94</v>
      </c>
      <c r="AJ31" s="7">
        <v>95</v>
      </c>
      <c r="AK31" s="7">
        <v>98</v>
      </c>
    </row>
    <row r="32" spans="1:37" x14ac:dyDescent="0.2">
      <c r="A32" s="6" t="str">
        <f t="shared" si="0"/>
        <v>pacr_human__wt</v>
      </c>
      <c r="B32" s="6" t="s">
        <v>26</v>
      </c>
      <c r="C32" s="6" t="s">
        <v>6</v>
      </c>
      <c r="D32" s="5">
        <v>26</v>
      </c>
      <c r="E32" s="6">
        <v>49</v>
      </c>
      <c r="F32" s="6">
        <v>53</v>
      </c>
      <c r="G32" s="7">
        <v>59</v>
      </c>
      <c r="H32" s="7">
        <v>60</v>
      </c>
      <c r="I32" s="7">
        <v>61</v>
      </c>
      <c r="J32" s="7">
        <v>62</v>
      </c>
      <c r="K32" s="7">
        <v>68</v>
      </c>
      <c r="L32" s="7">
        <v>69</v>
      </c>
      <c r="M32" s="7">
        <v>70</v>
      </c>
      <c r="N32" s="7">
        <v>71</v>
      </c>
      <c r="O32" s="7">
        <v>77</v>
      </c>
      <c r="P32" s="7">
        <v>78</v>
      </c>
      <c r="Q32" s="7">
        <v>84</v>
      </c>
      <c r="R32" s="8" t="s">
        <v>4</v>
      </c>
      <c r="S32" s="8" t="s">
        <v>4</v>
      </c>
      <c r="T32" s="8" t="s">
        <v>4</v>
      </c>
      <c r="U32" s="8" t="s">
        <v>4</v>
      </c>
      <c r="V32" s="7" t="s">
        <v>4</v>
      </c>
      <c r="W32" s="7" t="s">
        <v>4</v>
      </c>
      <c r="X32" s="7" t="s">
        <v>4</v>
      </c>
      <c r="Y32" s="7" t="s">
        <v>4</v>
      </c>
      <c r="Z32" s="7">
        <v>112</v>
      </c>
      <c r="AA32" s="7">
        <v>112</v>
      </c>
      <c r="AB32" s="7">
        <v>113</v>
      </c>
      <c r="AC32" s="7">
        <v>119</v>
      </c>
      <c r="AD32" s="7">
        <v>120</v>
      </c>
      <c r="AE32" s="7">
        <v>121</v>
      </c>
      <c r="AF32" s="7">
        <v>122</v>
      </c>
      <c r="AG32" s="7">
        <v>124</v>
      </c>
      <c r="AH32" s="7">
        <v>105</v>
      </c>
      <c r="AI32" s="7">
        <v>107</v>
      </c>
      <c r="AJ32" s="7">
        <v>108</v>
      </c>
      <c r="AK32" s="7">
        <v>114</v>
      </c>
    </row>
    <row r="33" spans="1:37" x14ac:dyDescent="0.2">
      <c r="A33" s="6" t="str">
        <f t="shared" si="0"/>
        <v>pacr_human_3n94</v>
      </c>
      <c r="B33" s="6" t="s">
        <v>26</v>
      </c>
      <c r="C33" s="6" t="s">
        <v>66</v>
      </c>
      <c r="D33" s="5">
        <v>26</v>
      </c>
      <c r="E33" s="6">
        <v>49</v>
      </c>
      <c r="F33" s="6">
        <v>53</v>
      </c>
      <c r="G33" s="7">
        <v>59</v>
      </c>
      <c r="H33" s="7">
        <v>60</v>
      </c>
      <c r="I33" s="7">
        <v>61</v>
      </c>
      <c r="J33" s="7">
        <v>62</v>
      </c>
      <c r="K33" s="7">
        <v>68</v>
      </c>
      <c r="L33" s="7">
        <v>69</v>
      </c>
      <c r="M33" s="7">
        <v>70</v>
      </c>
      <c r="N33" s="7">
        <v>71</v>
      </c>
      <c r="O33" s="7">
        <v>77</v>
      </c>
      <c r="P33" s="7">
        <v>78</v>
      </c>
      <c r="Q33" s="7">
        <v>84</v>
      </c>
      <c r="R33" s="8" t="s">
        <v>4</v>
      </c>
      <c r="S33" s="8" t="s">
        <v>4</v>
      </c>
      <c r="T33" s="8" t="s">
        <v>4</v>
      </c>
      <c r="U33" s="8" t="s">
        <v>4</v>
      </c>
      <c r="V33" s="7" t="s">
        <v>4</v>
      </c>
      <c r="W33" s="7" t="s">
        <v>4</v>
      </c>
      <c r="X33" s="7" t="s">
        <v>4</v>
      </c>
      <c r="Y33" s="7" t="s">
        <v>4</v>
      </c>
      <c r="Z33" s="7">
        <v>89</v>
      </c>
      <c r="AA33" s="7">
        <v>91</v>
      </c>
      <c r="AB33" s="7">
        <v>92</v>
      </c>
      <c r="AC33" s="7">
        <v>98</v>
      </c>
      <c r="AD33" s="7">
        <v>99</v>
      </c>
      <c r="AE33" s="7">
        <v>100</v>
      </c>
      <c r="AF33" s="7">
        <v>101</v>
      </c>
      <c r="AG33" s="7">
        <v>103</v>
      </c>
      <c r="AH33" s="7">
        <v>105</v>
      </c>
      <c r="AI33" s="7">
        <v>107</v>
      </c>
      <c r="AJ33" s="7">
        <v>108</v>
      </c>
      <c r="AK33" s="7">
        <v>114</v>
      </c>
    </row>
    <row r="34" spans="1:37" x14ac:dyDescent="0.2">
      <c r="A34" s="6" t="str">
        <f t="shared" ref="A34" si="4">CONCATENATE(B34,"_",C34)</f>
        <v>pacr_human_6M1H</v>
      </c>
      <c r="B34" s="6" t="s">
        <v>26</v>
      </c>
      <c r="C34" s="6" t="s">
        <v>513</v>
      </c>
      <c r="D34" s="5">
        <v>28</v>
      </c>
      <c r="E34" s="6">
        <v>37</v>
      </c>
      <c r="F34" s="6">
        <v>53</v>
      </c>
      <c r="G34" s="7">
        <v>59</v>
      </c>
      <c r="H34" s="7">
        <v>60</v>
      </c>
      <c r="I34" s="7">
        <v>61</v>
      </c>
      <c r="J34" s="7">
        <v>62</v>
      </c>
      <c r="K34" s="7">
        <v>68</v>
      </c>
      <c r="L34" s="7">
        <v>69</v>
      </c>
      <c r="M34" s="7">
        <v>70</v>
      </c>
      <c r="N34" s="7">
        <v>71</v>
      </c>
      <c r="O34" s="7">
        <v>77</v>
      </c>
      <c r="P34" s="7">
        <v>78</v>
      </c>
      <c r="Q34" s="7">
        <v>82</v>
      </c>
      <c r="R34" s="8" t="s">
        <v>4</v>
      </c>
      <c r="S34" s="8" t="s">
        <v>4</v>
      </c>
      <c r="T34" s="8" t="s">
        <v>4</v>
      </c>
      <c r="U34" s="8" t="s">
        <v>4</v>
      </c>
      <c r="V34" s="7" t="s">
        <v>4</v>
      </c>
      <c r="W34" s="7" t="s">
        <v>4</v>
      </c>
      <c r="X34" s="7" t="s">
        <v>4</v>
      </c>
      <c r="Y34" s="7" t="s">
        <v>4</v>
      </c>
      <c r="Z34" s="7">
        <v>112</v>
      </c>
      <c r="AA34" s="7">
        <v>112</v>
      </c>
      <c r="AB34" s="7">
        <v>113</v>
      </c>
      <c r="AC34" s="7">
        <v>119</v>
      </c>
      <c r="AD34" s="7">
        <v>120</v>
      </c>
      <c r="AE34" s="7">
        <v>121</v>
      </c>
      <c r="AF34" s="7">
        <v>122</v>
      </c>
      <c r="AG34" s="7">
        <v>124</v>
      </c>
      <c r="AH34" s="7">
        <v>106</v>
      </c>
      <c r="AI34" s="7">
        <v>108</v>
      </c>
      <c r="AJ34" s="7">
        <v>109</v>
      </c>
      <c r="AK34" s="7">
        <v>115</v>
      </c>
    </row>
    <row r="35" spans="1:37" s="15" customFormat="1" x14ac:dyDescent="0.2">
      <c r="A35" s="13" t="str">
        <f t="shared" ref="A35" si="5">CONCATENATE(B35,"_",C35)</f>
        <v>vipr1_human__wt</v>
      </c>
      <c r="B35" s="13" t="s">
        <v>27</v>
      </c>
      <c r="C35" s="13" t="s">
        <v>6</v>
      </c>
      <c r="D35" s="17">
        <v>38</v>
      </c>
      <c r="E35" s="13">
        <v>58</v>
      </c>
      <c r="F35" s="13">
        <v>62</v>
      </c>
      <c r="G35" s="18">
        <v>68</v>
      </c>
      <c r="H35" s="18">
        <v>69</v>
      </c>
      <c r="I35" s="18">
        <v>70</v>
      </c>
      <c r="J35" s="18">
        <v>71</v>
      </c>
      <c r="K35" s="18">
        <v>77</v>
      </c>
      <c r="L35" s="18">
        <v>78</v>
      </c>
      <c r="M35" s="18">
        <v>79</v>
      </c>
      <c r="N35" s="18">
        <v>80</v>
      </c>
      <c r="O35" s="18">
        <v>86</v>
      </c>
      <c r="P35" s="18">
        <v>87</v>
      </c>
      <c r="Q35" s="18">
        <v>93</v>
      </c>
      <c r="R35" s="18" t="s">
        <v>4</v>
      </c>
      <c r="S35" s="18" t="s">
        <v>4</v>
      </c>
      <c r="T35" s="18" t="s">
        <v>4</v>
      </c>
      <c r="U35" s="18" t="s">
        <v>4</v>
      </c>
      <c r="V35" s="18" t="s">
        <v>4</v>
      </c>
      <c r="W35" s="18" t="s">
        <v>4</v>
      </c>
      <c r="X35" s="18" t="s">
        <v>4</v>
      </c>
      <c r="Y35" s="18" t="s">
        <v>4</v>
      </c>
      <c r="Z35" s="18">
        <v>99</v>
      </c>
      <c r="AA35" s="18">
        <v>99</v>
      </c>
      <c r="AB35" s="18">
        <v>100</v>
      </c>
      <c r="AC35" s="18">
        <v>106</v>
      </c>
      <c r="AD35" s="18">
        <v>107</v>
      </c>
      <c r="AE35" s="18">
        <v>108</v>
      </c>
      <c r="AF35" s="18">
        <v>109</v>
      </c>
      <c r="AG35" s="18">
        <v>111</v>
      </c>
      <c r="AH35" s="18">
        <v>114</v>
      </c>
      <c r="AI35" s="18">
        <v>116</v>
      </c>
      <c r="AJ35" s="18">
        <v>117</v>
      </c>
      <c r="AK35" s="18">
        <v>123</v>
      </c>
    </row>
    <row r="36" spans="1:37" x14ac:dyDescent="0.2">
      <c r="A36" s="6" t="str">
        <f t="shared" si="0"/>
        <v>vipr2_human__wt</v>
      </c>
      <c r="B36" s="6" t="s">
        <v>28</v>
      </c>
      <c r="C36" s="6" t="s">
        <v>6</v>
      </c>
      <c r="D36" s="5">
        <v>26</v>
      </c>
      <c r="E36" s="6">
        <v>46</v>
      </c>
      <c r="F36" s="6">
        <v>51</v>
      </c>
      <c r="G36" s="7">
        <v>57</v>
      </c>
      <c r="H36" s="7">
        <v>58</v>
      </c>
      <c r="I36" s="7">
        <v>59</v>
      </c>
      <c r="J36" s="7">
        <v>60</v>
      </c>
      <c r="K36" s="7">
        <v>66</v>
      </c>
      <c r="L36" s="7">
        <v>67</v>
      </c>
      <c r="M36" s="7">
        <v>68</v>
      </c>
      <c r="N36" s="7">
        <v>69</v>
      </c>
      <c r="O36" s="7">
        <v>75</v>
      </c>
      <c r="P36" s="7">
        <v>76</v>
      </c>
      <c r="Q36" s="7">
        <v>82</v>
      </c>
      <c r="R36" s="8" t="s">
        <v>4</v>
      </c>
      <c r="S36" s="8" t="s">
        <v>4</v>
      </c>
      <c r="T36" s="8" t="s">
        <v>4</v>
      </c>
      <c r="U36" s="8" t="s">
        <v>4</v>
      </c>
      <c r="V36" s="7" t="s">
        <v>4</v>
      </c>
      <c r="W36" s="7" t="s">
        <v>4</v>
      </c>
      <c r="X36" s="7" t="s">
        <v>4</v>
      </c>
      <c r="Y36" s="7" t="s">
        <v>4</v>
      </c>
      <c r="Z36" s="7">
        <v>87</v>
      </c>
      <c r="AA36" s="7">
        <v>87</v>
      </c>
      <c r="AB36" s="7">
        <v>88</v>
      </c>
      <c r="AC36" s="7">
        <v>94</v>
      </c>
      <c r="AD36" s="7">
        <v>95</v>
      </c>
      <c r="AE36" s="7">
        <v>96</v>
      </c>
      <c r="AF36" s="7">
        <v>97</v>
      </c>
      <c r="AG36" s="7">
        <v>99</v>
      </c>
      <c r="AH36" s="7">
        <v>101</v>
      </c>
      <c r="AI36" s="7">
        <v>103</v>
      </c>
      <c r="AJ36" s="7">
        <v>104</v>
      </c>
      <c r="AK36" s="7">
        <v>110</v>
      </c>
    </row>
    <row r="37" spans="1:37" x14ac:dyDescent="0.2">
      <c r="A37" s="6" t="str">
        <f t="shared" si="0"/>
        <v>vipr2_human_2x57</v>
      </c>
      <c r="B37" s="6" t="s">
        <v>28</v>
      </c>
      <c r="C37" s="6" t="s">
        <v>38</v>
      </c>
      <c r="D37" s="5">
        <v>26</v>
      </c>
      <c r="E37" s="6">
        <v>46</v>
      </c>
      <c r="F37" s="6">
        <v>51</v>
      </c>
      <c r="G37" s="7">
        <v>57</v>
      </c>
      <c r="H37" s="7">
        <v>58</v>
      </c>
      <c r="I37" s="7">
        <v>59</v>
      </c>
      <c r="J37" s="7">
        <v>60</v>
      </c>
      <c r="K37" s="7">
        <v>66</v>
      </c>
      <c r="L37" s="7">
        <v>67</v>
      </c>
      <c r="M37" s="7">
        <v>68</v>
      </c>
      <c r="N37" s="7">
        <v>69</v>
      </c>
      <c r="O37" s="7">
        <v>75</v>
      </c>
      <c r="P37" s="7">
        <v>76</v>
      </c>
      <c r="Q37" s="7">
        <v>82</v>
      </c>
      <c r="R37" s="8" t="s">
        <v>4</v>
      </c>
      <c r="S37" s="8" t="s">
        <v>4</v>
      </c>
      <c r="T37" s="8" t="s">
        <v>4</v>
      </c>
      <c r="U37" s="8" t="s">
        <v>4</v>
      </c>
      <c r="V37" s="7" t="s">
        <v>4</v>
      </c>
      <c r="W37" s="7" t="s">
        <v>4</v>
      </c>
      <c r="X37" s="7" t="s">
        <v>4</v>
      </c>
      <c r="Y37" s="7" t="s">
        <v>4</v>
      </c>
      <c r="Z37" s="7">
        <v>87</v>
      </c>
      <c r="AA37" s="7">
        <v>87</v>
      </c>
      <c r="AB37" s="7">
        <v>88</v>
      </c>
      <c r="AC37" s="7">
        <v>94</v>
      </c>
      <c r="AD37" s="7">
        <v>95</v>
      </c>
      <c r="AE37" s="7">
        <v>96</v>
      </c>
      <c r="AF37" s="7">
        <v>97</v>
      </c>
      <c r="AG37" s="7">
        <v>99</v>
      </c>
      <c r="AH37" s="7">
        <v>101</v>
      </c>
      <c r="AI37" s="7">
        <v>103</v>
      </c>
      <c r="AJ37" s="7">
        <v>104</v>
      </c>
      <c r="AK37" s="7">
        <v>110</v>
      </c>
    </row>
    <row r="38" spans="1:37" s="15" customFormat="1" x14ac:dyDescent="0.2">
      <c r="A38" s="13" t="str">
        <f t="shared" ref="A38" si="6">CONCATENATE(B38,"_",C38)</f>
        <v>sctr_human__wt</v>
      </c>
      <c r="B38" s="13" t="s">
        <v>24</v>
      </c>
      <c r="C38" s="13" t="s">
        <v>6</v>
      </c>
      <c r="D38" s="17">
        <v>33</v>
      </c>
      <c r="E38" s="13">
        <v>53</v>
      </c>
      <c r="F38" s="13">
        <v>65</v>
      </c>
      <c r="G38" s="18">
        <v>71</v>
      </c>
      <c r="H38" s="18">
        <v>72</v>
      </c>
      <c r="I38" s="18">
        <v>73</v>
      </c>
      <c r="J38" s="18">
        <v>74</v>
      </c>
      <c r="K38" s="18">
        <v>80</v>
      </c>
      <c r="L38" s="18">
        <v>81</v>
      </c>
      <c r="M38" s="18">
        <v>82</v>
      </c>
      <c r="N38" s="18">
        <v>83</v>
      </c>
      <c r="O38" s="18">
        <v>89</v>
      </c>
      <c r="P38" s="18">
        <v>90</v>
      </c>
      <c r="Q38" s="18">
        <v>96</v>
      </c>
      <c r="R38" s="18" t="s">
        <v>4</v>
      </c>
      <c r="S38" s="18" t="s">
        <v>4</v>
      </c>
      <c r="T38" s="18" t="s">
        <v>4</v>
      </c>
      <c r="U38" s="18" t="s">
        <v>4</v>
      </c>
      <c r="V38" s="18" t="s">
        <v>4</v>
      </c>
      <c r="W38" s="18" t="s">
        <v>4</v>
      </c>
      <c r="X38" s="18" t="s">
        <v>4</v>
      </c>
      <c r="Y38" s="18" t="s">
        <v>4</v>
      </c>
      <c r="Z38" s="18">
        <v>101</v>
      </c>
      <c r="AA38" s="18">
        <v>101</v>
      </c>
      <c r="AB38" s="18">
        <v>102</v>
      </c>
      <c r="AC38" s="18">
        <v>108</v>
      </c>
      <c r="AD38" s="18">
        <v>109</v>
      </c>
      <c r="AE38" s="18">
        <v>110</v>
      </c>
      <c r="AF38" s="18">
        <v>111</v>
      </c>
      <c r="AG38" s="18">
        <v>113</v>
      </c>
      <c r="AH38" s="18">
        <v>115</v>
      </c>
      <c r="AI38" s="18">
        <v>117</v>
      </c>
      <c r="AJ38" s="18">
        <v>118</v>
      </c>
      <c r="AK38" s="18">
        <v>124</v>
      </c>
    </row>
    <row r="39" spans="1:37" x14ac:dyDescent="0.2">
      <c r="A39" s="6" t="str">
        <f t="shared" si="0"/>
        <v>calrl_human__wt</v>
      </c>
      <c r="B39" s="6" t="s">
        <v>39</v>
      </c>
      <c r="C39" s="6" t="s">
        <v>6</v>
      </c>
      <c r="D39" s="5">
        <v>35</v>
      </c>
      <c r="E39" s="6">
        <v>55</v>
      </c>
      <c r="F39" s="6">
        <v>63</v>
      </c>
      <c r="G39" s="7">
        <v>70</v>
      </c>
      <c r="H39" s="7">
        <v>71</v>
      </c>
      <c r="I39" s="7">
        <v>72</v>
      </c>
      <c r="J39" s="7">
        <v>73</v>
      </c>
      <c r="K39" s="7">
        <v>79</v>
      </c>
      <c r="L39" s="7">
        <v>80</v>
      </c>
      <c r="M39" s="7">
        <v>81</v>
      </c>
      <c r="N39" s="7">
        <v>82</v>
      </c>
      <c r="O39" s="7">
        <v>88</v>
      </c>
      <c r="P39" s="7">
        <v>89</v>
      </c>
      <c r="Q39" s="7">
        <v>92</v>
      </c>
      <c r="R39" s="8" t="s">
        <v>4</v>
      </c>
      <c r="S39" s="8" t="s">
        <v>4</v>
      </c>
      <c r="T39" s="8" t="s">
        <v>4</v>
      </c>
      <c r="U39" s="8" t="s">
        <v>4</v>
      </c>
      <c r="V39" s="7">
        <v>93</v>
      </c>
      <c r="W39" s="7">
        <v>94</v>
      </c>
      <c r="X39" s="7" t="s">
        <v>4</v>
      </c>
      <c r="Y39" s="7" t="s">
        <v>4</v>
      </c>
      <c r="Z39" s="7">
        <v>95</v>
      </c>
      <c r="AA39" s="7">
        <v>99</v>
      </c>
      <c r="AB39" s="7">
        <v>100</v>
      </c>
      <c r="AC39" s="7">
        <v>106</v>
      </c>
      <c r="AD39" s="7">
        <v>107</v>
      </c>
      <c r="AE39" s="7">
        <v>108</v>
      </c>
      <c r="AF39" s="7">
        <v>109</v>
      </c>
      <c r="AG39" s="7">
        <v>114</v>
      </c>
      <c r="AH39" s="7">
        <v>118</v>
      </c>
      <c r="AI39" s="7">
        <v>123</v>
      </c>
      <c r="AJ39" s="7">
        <v>124</v>
      </c>
      <c r="AK39" s="7">
        <v>127</v>
      </c>
    </row>
    <row r="40" spans="1:37" x14ac:dyDescent="0.2">
      <c r="A40" s="6" t="str">
        <f t="shared" si="0"/>
        <v>calrl_human_3n7r</v>
      </c>
      <c r="B40" s="6" t="s">
        <v>39</v>
      </c>
      <c r="C40" s="6" t="s">
        <v>40</v>
      </c>
      <c r="D40" s="5">
        <v>35</v>
      </c>
      <c r="E40" s="6">
        <v>55</v>
      </c>
      <c r="F40" s="6">
        <v>63</v>
      </c>
      <c r="G40" s="7">
        <v>70</v>
      </c>
      <c r="H40" s="7">
        <v>71</v>
      </c>
      <c r="I40" s="7">
        <v>72</v>
      </c>
      <c r="J40" s="7">
        <v>73</v>
      </c>
      <c r="K40" s="7">
        <v>79</v>
      </c>
      <c r="L40" s="7">
        <v>80</v>
      </c>
      <c r="M40" s="7">
        <v>81</v>
      </c>
      <c r="N40" s="7">
        <v>82</v>
      </c>
      <c r="O40" s="7">
        <v>88</v>
      </c>
      <c r="P40" s="7">
        <v>89</v>
      </c>
      <c r="Q40" s="7">
        <v>92</v>
      </c>
      <c r="R40" s="8" t="s">
        <v>4</v>
      </c>
      <c r="S40" s="8" t="s">
        <v>4</v>
      </c>
      <c r="T40" s="8" t="s">
        <v>4</v>
      </c>
      <c r="U40" s="8" t="s">
        <v>4</v>
      </c>
      <c r="V40" s="7">
        <v>93</v>
      </c>
      <c r="W40" s="7">
        <v>94</v>
      </c>
      <c r="X40" s="7" t="s">
        <v>4</v>
      </c>
      <c r="Y40" s="7" t="s">
        <v>4</v>
      </c>
      <c r="Z40" s="7">
        <v>95</v>
      </c>
      <c r="AA40" s="7">
        <v>99</v>
      </c>
      <c r="AB40" s="7">
        <v>100</v>
      </c>
      <c r="AC40" s="7">
        <v>106</v>
      </c>
      <c r="AD40" s="7">
        <v>107</v>
      </c>
      <c r="AE40" s="7">
        <v>108</v>
      </c>
      <c r="AF40" s="7">
        <v>109</v>
      </c>
      <c r="AG40" s="7">
        <v>114</v>
      </c>
      <c r="AH40" s="7">
        <v>118</v>
      </c>
      <c r="AI40" s="7">
        <v>123</v>
      </c>
      <c r="AJ40" s="7">
        <v>124</v>
      </c>
      <c r="AK40" s="7">
        <v>127</v>
      </c>
    </row>
    <row r="41" spans="1:37" x14ac:dyDescent="0.2">
      <c r="A41" s="6" t="str">
        <f t="shared" si="0"/>
        <v>calcr_human__wt</v>
      </c>
      <c r="B41" s="6" t="s">
        <v>41</v>
      </c>
      <c r="C41" s="6" t="s">
        <v>6</v>
      </c>
      <c r="D41" s="5">
        <v>40</v>
      </c>
      <c r="E41" s="6">
        <v>62</v>
      </c>
      <c r="F41" s="6">
        <v>70</v>
      </c>
      <c r="G41" s="7">
        <v>77</v>
      </c>
      <c r="H41" s="7">
        <v>78</v>
      </c>
      <c r="I41" s="7">
        <v>79</v>
      </c>
      <c r="J41" s="7">
        <v>80</v>
      </c>
      <c r="K41" s="7">
        <v>86</v>
      </c>
      <c r="L41" s="7">
        <v>87</v>
      </c>
      <c r="M41" s="7">
        <v>88</v>
      </c>
      <c r="N41" s="7">
        <v>89</v>
      </c>
      <c r="O41" s="7">
        <v>95</v>
      </c>
      <c r="P41" s="7">
        <v>96</v>
      </c>
      <c r="Q41" s="7">
        <v>99</v>
      </c>
      <c r="R41" s="8" t="s">
        <v>4</v>
      </c>
      <c r="S41" s="8" t="s">
        <v>4</v>
      </c>
      <c r="T41" s="8" t="s">
        <v>4</v>
      </c>
      <c r="U41" s="8" t="s">
        <v>4</v>
      </c>
      <c r="V41" s="7">
        <v>100</v>
      </c>
      <c r="W41" s="7">
        <v>101</v>
      </c>
      <c r="X41" s="7" t="s">
        <v>4</v>
      </c>
      <c r="Y41" s="7" t="s">
        <v>4</v>
      </c>
      <c r="Z41" s="7">
        <v>102</v>
      </c>
      <c r="AA41" s="7">
        <v>106</v>
      </c>
      <c r="AB41" s="7">
        <v>107</v>
      </c>
      <c r="AC41" s="7">
        <v>113</v>
      </c>
      <c r="AD41" s="7">
        <v>114</v>
      </c>
      <c r="AE41" s="7">
        <v>115</v>
      </c>
      <c r="AF41" s="7">
        <v>116</v>
      </c>
      <c r="AG41" s="7">
        <v>121</v>
      </c>
      <c r="AH41" s="7">
        <v>125</v>
      </c>
      <c r="AI41" s="7">
        <v>130</v>
      </c>
      <c r="AJ41" s="7">
        <v>131</v>
      </c>
      <c r="AK41" s="7">
        <v>134</v>
      </c>
    </row>
    <row r="42" spans="1:37" x14ac:dyDescent="0.2">
      <c r="A42" s="6" t="str">
        <f t="shared" si="0"/>
        <v>calcr_human_5ii0</v>
      </c>
      <c r="B42" s="6" t="s">
        <v>41</v>
      </c>
      <c r="C42" s="6" t="s">
        <v>42</v>
      </c>
      <c r="D42" s="5">
        <v>40</v>
      </c>
      <c r="E42" s="6">
        <v>62</v>
      </c>
      <c r="F42" s="6">
        <v>70</v>
      </c>
      <c r="G42" s="7">
        <v>77</v>
      </c>
      <c r="H42" s="7">
        <v>78</v>
      </c>
      <c r="I42" s="7">
        <v>79</v>
      </c>
      <c r="J42" s="7">
        <v>80</v>
      </c>
      <c r="K42" s="7">
        <v>86</v>
      </c>
      <c r="L42" s="7">
        <v>87</v>
      </c>
      <c r="M42" s="7">
        <v>88</v>
      </c>
      <c r="N42" s="7">
        <v>89</v>
      </c>
      <c r="O42" s="7">
        <v>95</v>
      </c>
      <c r="P42" s="7">
        <v>96</v>
      </c>
      <c r="Q42" s="7">
        <v>99</v>
      </c>
      <c r="R42" s="8" t="s">
        <v>4</v>
      </c>
      <c r="S42" s="8" t="s">
        <v>4</v>
      </c>
      <c r="T42" s="8" t="s">
        <v>4</v>
      </c>
      <c r="U42" s="8" t="s">
        <v>4</v>
      </c>
      <c r="V42" s="7">
        <v>100</v>
      </c>
      <c r="W42" s="7">
        <v>101</v>
      </c>
      <c r="X42" s="7" t="s">
        <v>4</v>
      </c>
      <c r="Y42" s="7" t="s">
        <v>4</v>
      </c>
      <c r="Z42" s="7">
        <v>102</v>
      </c>
      <c r="AA42" s="7">
        <v>106</v>
      </c>
      <c r="AB42" s="7">
        <v>107</v>
      </c>
      <c r="AC42" s="7">
        <v>113</v>
      </c>
      <c r="AD42" s="7">
        <v>114</v>
      </c>
      <c r="AE42" s="7">
        <v>115</v>
      </c>
      <c r="AF42" s="7">
        <v>116</v>
      </c>
      <c r="AG42" s="7">
        <v>121</v>
      </c>
      <c r="AH42" s="7">
        <v>125</v>
      </c>
      <c r="AI42" s="7">
        <v>130</v>
      </c>
      <c r="AJ42" s="7">
        <v>131</v>
      </c>
      <c r="AK42" s="7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V2" sqref="V2"/>
    </sheetView>
  </sheetViews>
  <sheetFormatPr baseColWidth="10" defaultRowHeight="16" x14ac:dyDescent="0.2"/>
  <cols>
    <col min="1" max="1" width="13.1640625" bestFit="1" customWidth="1"/>
    <col min="2" max="2" width="12.83203125" customWidth="1"/>
    <col min="3" max="8" width="4" bestFit="1" customWidth="1"/>
    <col min="9" max="9" width="4" style="28" customWidth="1"/>
    <col min="10" max="10" width="5" bestFit="1" customWidth="1"/>
    <col min="11" max="11" width="4" style="28" customWidth="1"/>
    <col min="12" max="12" width="4" bestFit="1" customWidth="1"/>
    <col min="13" max="13" width="4" style="28" bestFit="1" customWidth="1"/>
    <col min="14" max="14" width="5" bestFit="1" customWidth="1"/>
    <col min="15" max="15" width="4" style="28" bestFit="1" customWidth="1"/>
    <col min="16" max="19" width="4" bestFit="1" customWidth="1"/>
    <col min="20" max="20" width="4" style="28" bestFit="1" customWidth="1"/>
    <col min="21" max="21" width="5" style="4" bestFit="1" customWidth="1"/>
    <col min="22" max="22" width="2.1640625" style="4" bestFit="1" customWidth="1"/>
    <col min="23" max="23" width="1.6640625" style="4" bestFit="1" customWidth="1"/>
    <col min="24" max="24" width="2.5" bestFit="1" customWidth="1"/>
    <col min="25" max="25" width="2.5" style="28" bestFit="1" customWidth="1"/>
    <col min="26" max="27" width="4" customWidth="1"/>
    <col min="28" max="29" width="4" bestFit="1" customWidth="1"/>
    <col min="30" max="30" width="4" style="28" bestFit="1" customWidth="1"/>
    <col min="31" max="31" width="11.6640625" bestFit="1" customWidth="1"/>
    <col min="32" max="32" width="8.5" bestFit="1" customWidth="1"/>
  </cols>
  <sheetData>
    <row r="1" spans="1:33" x14ac:dyDescent="0.2">
      <c r="C1" t="s">
        <v>125</v>
      </c>
      <c r="J1" t="s">
        <v>122</v>
      </c>
      <c r="L1" t="s">
        <v>123</v>
      </c>
      <c r="N1" t="s">
        <v>122</v>
      </c>
      <c r="P1" t="s">
        <v>121</v>
      </c>
      <c r="U1" s="4" t="s">
        <v>124</v>
      </c>
      <c r="Z1" t="s">
        <v>122</v>
      </c>
    </row>
    <row r="2" spans="1:33" x14ac:dyDescent="0.2">
      <c r="C2" t="s">
        <v>106</v>
      </c>
      <c r="J2" t="s">
        <v>134</v>
      </c>
      <c r="L2" t="s">
        <v>107</v>
      </c>
      <c r="N2" t="s">
        <v>135</v>
      </c>
      <c r="P2" t="s">
        <v>108</v>
      </c>
      <c r="U2" t="s">
        <v>139</v>
      </c>
      <c r="Z2" t="s">
        <v>138</v>
      </c>
    </row>
    <row r="3" spans="1:33" s="21" customFormat="1" x14ac:dyDescent="0.2">
      <c r="A3" s="21" t="s">
        <v>114</v>
      </c>
      <c r="B3" s="21" t="s">
        <v>67</v>
      </c>
      <c r="C3" s="21" t="s">
        <v>71</v>
      </c>
      <c r="D3" s="21" t="s">
        <v>76</v>
      </c>
      <c r="E3" s="21" t="s">
        <v>77</v>
      </c>
      <c r="F3" s="21" t="s">
        <v>78</v>
      </c>
      <c r="G3" s="21" t="s">
        <v>79</v>
      </c>
      <c r="H3" s="21" t="s">
        <v>80</v>
      </c>
      <c r="I3" s="29" t="s">
        <v>82</v>
      </c>
      <c r="J3" s="21" t="s">
        <v>70</v>
      </c>
      <c r="K3" s="29" t="s">
        <v>71</v>
      </c>
      <c r="L3" s="21" t="s">
        <v>71</v>
      </c>
      <c r="M3" s="29" t="s">
        <v>76</v>
      </c>
      <c r="N3" s="21" t="s">
        <v>71</v>
      </c>
      <c r="O3" s="29" t="s">
        <v>76</v>
      </c>
      <c r="P3" s="21" t="s">
        <v>71</v>
      </c>
      <c r="Q3" s="21" t="s">
        <v>76</v>
      </c>
      <c r="R3" s="21" t="s">
        <v>77</v>
      </c>
      <c r="S3" s="21" t="s">
        <v>78</v>
      </c>
      <c r="T3" s="29" t="s">
        <v>79</v>
      </c>
      <c r="Y3" s="29"/>
      <c r="Z3" s="21" t="s">
        <v>109</v>
      </c>
      <c r="AA3" s="21" t="s">
        <v>68</v>
      </c>
      <c r="AB3" s="21" t="s">
        <v>69</v>
      </c>
      <c r="AC3" s="21" t="s">
        <v>70</v>
      </c>
      <c r="AD3" s="29" t="s">
        <v>71</v>
      </c>
      <c r="AE3" s="21" t="s">
        <v>112</v>
      </c>
      <c r="AF3" s="21" t="s">
        <v>110</v>
      </c>
    </row>
    <row r="4" spans="1:33" x14ac:dyDescent="0.2">
      <c r="A4" s="11" t="s">
        <v>116</v>
      </c>
      <c r="B4" t="s">
        <v>22</v>
      </c>
      <c r="C4" t="s">
        <v>72</v>
      </c>
      <c r="D4" t="s">
        <v>92</v>
      </c>
      <c r="E4" t="s">
        <v>93</v>
      </c>
      <c r="F4" s="23" t="s">
        <v>94</v>
      </c>
      <c r="G4" t="s">
        <v>4</v>
      </c>
      <c r="H4" t="s">
        <v>4</v>
      </c>
      <c r="I4" s="28" t="s">
        <v>4</v>
      </c>
      <c r="J4" t="s">
        <v>4</v>
      </c>
      <c r="K4" s="28" t="s">
        <v>4</v>
      </c>
      <c r="L4" t="s">
        <v>4</v>
      </c>
      <c r="M4" s="28" t="s">
        <v>4</v>
      </c>
      <c r="N4" t="s">
        <v>72</v>
      </c>
      <c r="O4" s="28" t="s">
        <v>4</v>
      </c>
      <c r="P4" t="s">
        <v>92</v>
      </c>
      <c r="Q4" s="23" t="s">
        <v>81</v>
      </c>
      <c r="R4" t="s">
        <v>81</v>
      </c>
      <c r="S4" t="s">
        <v>81</v>
      </c>
      <c r="T4" s="28" t="s">
        <v>96</v>
      </c>
      <c r="U4" s="4" t="s">
        <v>4</v>
      </c>
      <c r="V4" s="4" t="s">
        <v>4</v>
      </c>
      <c r="W4" s="4" t="s">
        <v>4</v>
      </c>
      <c r="X4" s="4" t="s">
        <v>4</v>
      </c>
      <c r="Y4" s="30" t="s">
        <v>4</v>
      </c>
      <c r="Z4" t="s">
        <v>4</v>
      </c>
      <c r="AA4" t="s">
        <v>4</v>
      </c>
      <c r="AB4" t="s">
        <v>102</v>
      </c>
      <c r="AC4" t="s">
        <v>102</v>
      </c>
      <c r="AD4" s="28" t="s">
        <v>91</v>
      </c>
      <c r="AE4" t="s">
        <v>113</v>
      </c>
      <c r="AF4" t="s">
        <v>113</v>
      </c>
      <c r="AG4" s="8"/>
    </row>
    <row r="5" spans="1:33" x14ac:dyDescent="0.2">
      <c r="A5" s="11" t="s">
        <v>116</v>
      </c>
      <c r="B5" t="s">
        <v>5</v>
      </c>
      <c r="C5" t="s">
        <v>72</v>
      </c>
      <c r="D5" t="s">
        <v>92</v>
      </c>
      <c r="E5" t="s">
        <v>93</v>
      </c>
      <c r="F5" s="23" t="s">
        <v>94</v>
      </c>
      <c r="G5" t="s">
        <v>4</v>
      </c>
      <c r="H5" t="s">
        <v>4</v>
      </c>
      <c r="I5" s="28" t="s">
        <v>4</v>
      </c>
      <c r="J5" t="s">
        <v>4</v>
      </c>
      <c r="K5" s="28" t="s">
        <v>4</v>
      </c>
      <c r="L5" t="s">
        <v>4</v>
      </c>
      <c r="M5" s="28" t="s">
        <v>4</v>
      </c>
      <c r="N5" t="s">
        <v>72</v>
      </c>
      <c r="O5" s="28" t="s">
        <v>4</v>
      </c>
      <c r="P5" t="s">
        <v>92</v>
      </c>
      <c r="Q5" s="23" t="s">
        <v>81</v>
      </c>
      <c r="R5" t="s">
        <v>81</v>
      </c>
      <c r="S5" t="s">
        <v>95</v>
      </c>
      <c r="T5" s="28" t="s">
        <v>96</v>
      </c>
      <c r="U5" s="4" t="s">
        <v>4</v>
      </c>
      <c r="V5" s="4" t="s">
        <v>4</v>
      </c>
      <c r="W5" s="4" t="s">
        <v>4</v>
      </c>
      <c r="X5" s="4" t="s">
        <v>4</v>
      </c>
      <c r="Y5" s="30" t="s">
        <v>4</v>
      </c>
      <c r="Z5" t="s">
        <v>4</v>
      </c>
      <c r="AA5" t="s">
        <v>4</v>
      </c>
      <c r="AB5" t="s">
        <v>97</v>
      </c>
      <c r="AC5" t="s">
        <v>81</v>
      </c>
      <c r="AD5" s="28" t="s">
        <v>98</v>
      </c>
      <c r="AE5" t="s">
        <v>113</v>
      </c>
      <c r="AF5" t="s">
        <v>113</v>
      </c>
      <c r="AG5" s="8"/>
    </row>
    <row r="6" spans="1:33" x14ac:dyDescent="0.2">
      <c r="A6" s="11" t="s">
        <v>116</v>
      </c>
      <c r="B6" t="s">
        <v>18</v>
      </c>
      <c r="C6" t="s">
        <v>72</v>
      </c>
      <c r="D6" t="s">
        <v>92</v>
      </c>
      <c r="E6" t="s">
        <v>93</v>
      </c>
      <c r="F6" s="23" t="s">
        <v>94</v>
      </c>
      <c r="G6" t="s">
        <v>4</v>
      </c>
      <c r="H6" t="s">
        <v>4</v>
      </c>
      <c r="I6" s="28" t="s">
        <v>4</v>
      </c>
      <c r="J6" t="s">
        <v>4</v>
      </c>
      <c r="K6" s="28" t="s">
        <v>4</v>
      </c>
      <c r="L6" t="s">
        <v>4</v>
      </c>
      <c r="M6" s="28" t="s">
        <v>4</v>
      </c>
      <c r="N6" t="s">
        <v>72</v>
      </c>
      <c r="O6" s="28" t="s">
        <v>4</v>
      </c>
      <c r="P6" t="s">
        <v>92</v>
      </c>
      <c r="Q6" s="23" t="s">
        <v>102</v>
      </c>
      <c r="R6" t="s">
        <v>73</v>
      </c>
      <c r="S6" t="s">
        <v>100</v>
      </c>
      <c r="T6" s="28" t="s">
        <v>96</v>
      </c>
      <c r="U6" s="4" t="s">
        <v>4</v>
      </c>
      <c r="V6" s="4" t="s">
        <v>4</v>
      </c>
      <c r="W6" s="4" t="s">
        <v>4</v>
      </c>
      <c r="X6" s="4" t="s">
        <v>4</v>
      </c>
      <c r="Y6" s="30" t="s">
        <v>4</v>
      </c>
      <c r="Z6" t="s">
        <v>4</v>
      </c>
      <c r="AA6" t="s">
        <v>4</v>
      </c>
      <c r="AB6" t="s">
        <v>94</v>
      </c>
      <c r="AC6" t="s">
        <v>97</v>
      </c>
      <c r="AD6" s="28" t="s">
        <v>91</v>
      </c>
      <c r="AE6" t="s">
        <v>115</v>
      </c>
      <c r="AF6" t="s">
        <v>113</v>
      </c>
      <c r="AG6" s="8"/>
    </row>
    <row r="7" spans="1:33" x14ac:dyDescent="0.2">
      <c r="A7" s="11" t="s">
        <v>116</v>
      </c>
      <c r="B7" t="s">
        <v>13</v>
      </c>
      <c r="C7" t="s">
        <v>72</v>
      </c>
      <c r="D7" t="s">
        <v>92</v>
      </c>
      <c r="E7" t="s">
        <v>93</v>
      </c>
      <c r="F7" s="23" t="s">
        <v>94</v>
      </c>
      <c r="G7" t="s">
        <v>4</v>
      </c>
      <c r="H7" t="s">
        <v>4</v>
      </c>
      <c r="I7" s="28" t="s">
        <v>4</v>
      </c>
      <c r="J7" t="s">
        <v>4</v>
      </c>
      <c r="K7" s="28" t="s">
        <v>4</v>
      </c>
      <c r="L7" t="s">
        <v>4</v>
      </c>
      <c r="M7" s="28" t="s">
        <v>4</v>
      </c>
      <c r="N7" t="s">
        <v>72</v>
      </c>
      <c r="O7" s="28" t="s">
        <v>4</v>
      </c>
      <c r="P7" t="s">
        <v>92</v>
      </c>
      <c r="Q7" s="23" t="s">
        <v>102</v>
      </c>
      <c r="R7" t="s">
        <v>73</v>
      </c>
      <c r="S7" t="s">
        <v>73</v>
      </c>
      <c r="T7" s="28" t="s">
        <v>96</v>
      </c>
      <c r="U7" s="4" t="s">
        <v>4</v>
      </c>
      <c r="V7" s="4" t="s">
        <v>4</v>
      </c>
      <c r="W7" s="4" t="s">
        <v>4</v>
      </c>
      <c r="X7" s="4" t="s">
        <v>4</v>
      </c>
      <c r="Y7" s="30" t="s">
        <v>4</v>
      </c>
      <c r="Z7" t="s">
        <v>4</v>
      </c>
      <c r="AA7" t="s">
        <v>4</v>
      </c>
      <c r="AB7" t="s">
        <v>72</v>
      </c>
      <c r="AC7" t="s">
        <v>97</v>
      </c>
      <c r="AD7" s="28" t="s">
        <v>91</v>
      </c>
      <c r="AE7" t="s">
        <v>113</v>
      </c>
      <c r="AF7" t="s">
        <v>113</v>
      </c>
      <c r="AG7" s="8"/>
    </row>
    <row r="8" spans="1:33" x14ac:dyDescent="0.2">
      <c r="A8" s="11" t="s">
        <v>116</v>
      </c>
      <c r="B8" s="4" t="s">
        <v>23</v>
      </c>
      <c r="C8" s="4" t="s">
        <v>72</v>
      </c>
      <c r="D8" s="4" t="s">
        <v>73</v>
      </c>
      <c r="E8" s="4" t="s">
        <v>93</v>
      </c>
      <c r="F8" s="4" t="s">
        <v>94</v>
      </c>
      <c r="G8" s="4" t="s">
        <v>4</v>
      </c>
      <c r="H8" s="4" t="s">
        <v>4</v>
      </c>
      <c r="I8" s="30" t="s">
        <v>4</v>
      </c>
      <c r="J8" s="4" t="s">
        <v>4</v>
      </c>
      <c r="K8" s="30" t="s">
        <v>4</v>
      </c>
      <c r="L8" s="4" t="s">
        <v>4</v>
      </c>
      <c r="M8" s="30" t="s">
        <v>4</v>
      </c>
      <c r="N8" s="4" t="s">
        <v>72</v>
      </c>
      <c r="O8" s="30" t="s">
        <v>4</v>
      </c>
      <c r="P8" s="4" t="s">
        <v>92</v>
      </c>
      <c r="Q8" s="4" t="s">
        <v>92</v>
      </c>
      <c r="R8" s="4" t="s">
        <v>73</v>
      </c>
      <c r="S8" s="4" t="s">
        <v>89</v>
      </c>
      <c r="T8" s="30" t="s">
        <v>89</v>
      </c>
      <c r="U8" s="4" t="s">
        <v>4</v>
      </c>
      <c r="V8" s="4" t="s">
        <v>4</v>
      </c>
      <c r="W8" s="4" t="s">
        <v>4</v>
      </c>
      <c r="X8" s="4" t="s">
        <v>4</v>
      </c>
      <c r="Y8" s="30" t="s">
        <v>4</v>
      </c>
      <c r="Z8" s="4" t="s">
        <v>4</v>
      </c>
      <c r="AA8" s="4" t="s">
        <v>4</v>
      </c>
      <c r="AB8" s="4" t="s">
        <v>73</v>
      </c>
      <c r="AC8" s="4" t="s">
        <v>73</v>
      </c>
      <c r="AD8" s="30" t="s">
        <v>91</v>
      </c>
      <c r="AE8" s="19" t="s">
        <v>115</v>
      </c>
      <c r="AF8" s="19" t="s">
        <v>115</v>
      </c>
    </row>
    <row r="9" spans="1:33" x14ac:dyDescent="0.2">
      <c r="A9" s="24" t="s">
        <v>119</v>
      </c>
      <c r="B9" s="4" t="s">
        <v>41</v>
      </c>
      <c r="C9" t="s">
        <v>72</v>
      </c>
      <c r="D9" t="s">
        <v>74</v>
      </c>
      <c r="E9" t="s">
        <v>93</v>
      </c>
      <c r="F9" s="23" t="s">
        <v>75</v>
      </c>
      <c r="G9" t="s">
        <v>4</v>
      </c>
      <c r="H9" t="s">
        <v>4</v>
      </c>
      <c r="I9" s="28" t="s">
        <v>4</v>
      </c>
      <c r="J9" t="s">
        <v>4</v>
      </c>
      <c r="K9" s="28" t="s">
        <v>4</v>
      </c>
      <c r="L9" t="s">
        <v>4</v>
      </c>
      <c r="M9" s="28" t="s">
        <v>4</v>
      </c>
      <c r="N9" t="s">
        <v>72</v>
      </c>
      <c r="O9" s="28" t="s">
        <v>74</v>
      </c>
      <c r="P9" t="s">
        <v>4</v>
      </c>
      <c r="Q9" t="s">
        <v>4</v>
      </c>
      <c r="R9" t="s">
        <v>4</v>
      </c>
      <c r="S9" t="s">
        <v>4</v>
      </c>
      <c r="T9" s="28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30" t="s">
        <v>4</v>
      </c>
      <c r="Z9" s="23" t="s">
        <v>75</v>
      </c>
      <c r="AA9" t="s">
        <v>74</v>
      </c>
      <c r="AB9" t="s">
        <v>72</v>
      </c>
      <c r="AC9" t="s">
        <v>73</v>
      </c>
      <c r="AD9" s="28" t="s">
        <v>89</v>
      </c>
      <c r="AE9" t="s">
        <v>115</v>
      </c>
      <c r="AF9" t="s">
        <v>113</v>
      </c>
      <c r="AG9" s="8"/>
    </row>
    <row r="10" spans="1:33" x14ac:dyDescent="0.2">
      <c r="A10" s="24" t="s">
        <v>119</v>
      </c>
      <c r="B10" t="s">
        <v>39</v>
      </c>
      <c r="C10" t="s">
        <v>72</v>
      </c>
      <c r="D10" t="s">
        <v>74</v>
      </c>
      <c r="E10" t="s">
        <v>93</v>
      </c>
      <c r="F10" s="23" t="s">
        <v>75</v>
      </c>
      <c r="G10" t="s">
        <v>4</v>
      </c>
      <c r="H10" t="s">
        <v>4</v>
      </c>
      <c r="I10" s="28" t="s">
        <v>4</v>
      </c>
      <c r="J10" t="s">
        <v>4</v>
      </c>
      <c r="K10" s="28" t="s">
        <v>4</v>
      </c>
      <c r="L10" t="s">
        <v>4</v>
      </c>
      <c r="M10" s="28" t="s">
        <v>4</v>
      </c>
      <c r="N10" t="s">
        <v>97</v>
      </c>
      <c r="O10" s="28" t="s">
        <v>74</v>
      </c>
      <c r="P10" t="s">
        <v>4</v>
      </c>
      <c r="Q10" t="s">
        <v>4</v>
      </c>
      <c r="R10" t="s">
        <v>4</v>
      </c>
      <c r="S10" t="s">
        <v>4</v>
      </c>
      <c r="T10" s="28" t="s">
        <v>4</v>
      </c>
      <c r="U10" s="4" t="s">
        <v>4</v>
      </c>
      <c r="V10" s="4" t="s">
        <v>4</v>
      </c>
      <c r="W10" s="4" t="s">
        <v>4</v>
      </c>
      <c r="X10" s="4" t="s">
        <v>4</v>
      </c>
      <c r="Y10" s="30" t="s">
        <v>4</v>
      </c>
      <c r="Z10" s="23" t="s">
        <v>75</v>
      </c>
      <c r="AA10" t="s">
        <v>74</v>
      </c>
      <c r="AB10" t="s">
        <v>72</v>
      </c>
      <c r="AC10" t="s">
        <v>73</v>
      </c>
      <c r="AD10" s="28" t="s">
        <v>89</v>
      </c>
      <c r="AE10" t="s">
        <v>115</v>
      </c>
      <c r="AF10" t="s">
        <v>113</v>
      </c>
      <c r="AG10" s="8"/>
    </row>
    <row r="11" spans="1:33" x14ac:dyDescent="0.2">
      <c r="A11" s="25" t="s">
        <v>118</v>
      </c>
      <c r="B11" t="s">
        <v>20</v>
      </c>
      <c r="C11" t="s">
        <v>72</v>
      </c>
      <c r="D11" t="s">
        <v>74</v>
      </c>
      <c r="E11" t="s">
        <v>93</v>
      </c>
      <c r="F11" s="23" t="s">
        <v>99</v>
      </c>
      <c r="G11" t="s">
        <v>4</v>
      </c>
      <c r="H11" t="s">
        <v>4</v>
      </c>
      <c r="I11" s="28" t="s">
        <v>4</v>
      </c>
      <c r="J11" t="s">
        <v>4</v>
      </c>
      <c r="K11" s="28" t="s">
        <v>4</v>
      </c>
      <c r="L11" t="s">
        <v>4</v>
      </c>
      <c r="M11" s="28" t="s">
        <v>4</v>
      </c>
      <c r="N11" t="s">
        <v>93</v>
      </c>
      <c r="O11" s="32" t="s">
        <v>74</v>
      </c>
      <c r="P11" t="s">
        <v>4</v>
      </c>
      <c r="Q11" t="s">
        <v>4</v>
      </c>
      <c r="R11" t="s">
        <v>4</v>
      </c>
      <c r="S11" t="s">
        <v>4</v>
      </c>
      <c r="T11" s="28" t="s">
        <v>4</v>
      </c>
      <c r="U11" s="4" t="s">
        <v>4</v>
      </c>
      <c r="V11" s="4" t="s">
        <v>4</v>
      </c>
      <c r="W11" s="4" t="s">
        <v>4</v>
      </c>
      <c r="X11" s="4" t="s">
        <v>4</v>
      </c>
      <c r="Y11" s="30" t="s">
        <v>4</v>
      </c>
      <c r="Z11" s="23" t="s">
        <v>75</v>
      </c>
      <c r="AA11" t="s">
        <v>100</v>
      </c>
      <c r="AB11" t="s">
        <v>81</v>
      </c>
      <c r="AC11" t="s">
        <v>95</v>
      </c>
      <c r="AD11" s="28" t="s">
        <v>91</v>
      </c>
      <c r="AE11" t="s">
        <v>113</v>
      </c>
      <c r="AF11" t="s">
        <v>113</v>
      </c>
      <c r="AG11" s="8"/>
    </row>
    <row r="12" spans="1:33" x14ac:dyDescent="0.2">
      <c r="A12" s="25" t="s">
        <v>118</v>
      </c>
      <c r="B12" s="4" t="s">
        <v>25</v>
      </c>
      <c r="C12" s="4" t="s">
        <v>72</v>
      </c>
      <c r="D12" s="4" t="s">
        <v>72</v>
      </c>
      <c r="E12" s="4" t="s">
        <v>93</v>
      </c>
      <c r="F12" s="4" t="s">
        <v>99</v>
      </c>
      <c r="G12" s="4" t="s">
        <v>4</v>
      </c>
      <c r="H12" s="4" t="s">
        <v>4</v>
      </c>
      <c r="I12" s="30" t="s">
        <v>4</v>
      </c>
      <c r="J12" s="4" t="s">
        <v>4</v>
      </c>
      <c r="K12" s="30" t="s">
        <v>4</v>
      </c>
      <c r="L12" s="4" t="s">
        <v>4</v>
      </c>
      <c r="M12" s="30" t="s">
        <v>4</v>
      </c>
      <c r="N12" s="4" t="s">
        <v>93</v>
      </c>
      <c r="O12" s="30" t="s">
        <v>74</v>
      </c>
      <c r="P12" s="4" t="s">
        <v>4</v>
      </c>
      <c r="Q12" s="4" t="s">
        <v>4</v>
      </c>
      <c r="R12" s="4" t="s">
        <v>4</v>
      </c>
      <c r="S12" s="4" t="s">
        <v>4</v>
      </c>
      <c r="T12" s="30" t="s">
        <v>4</v>
      </c>
      <c r="U12" s="4" t="s">
        <v>4</v>
      </c>
      <c r="V12" s="4" t="s">
        <v>4</v>
      </c>
      <c r="W12" s="4" t="s">
        <v>4</v>
      </c>
      <c r="X12" s="4" t="s">
        <v>4</v>
      </c>
      <c r="Y12" s="30"/>
      <c r="Z12" s="4" t="s">
        <v>75</v>
      </c>
      <c r="AA12" s="4" t="s">
        <v>100</v>
      </c>
      <c r="AB12" s="4" t="s">
        <v>81</v>
      </c>
      <c r="AC12" s="4" t="s">
        <v>95</v>
      </c>
      <c r="AD12" s="30" t="s">
        <v>91</v>
      </c>
      <c r="AE12" s="19" t="s">
        <v>115</v>
      </c>
      <c r="AF12" s="19" t="s">
        <v>115</v>
      </c>
    </row>
    <row r="13" spans="1:33" x14ac:dyDescent="0.2">
      <c r="A13" s="26" t="s">
        <v>117</v>
      </c>
      <c r="B13" t="s">
        <v>34</v>
      </c>
      <c r="C13" t="s">
        <v>72</v>
      </c>
      <c r="D13" t="s">
        <v>102</v>
      </c>
      <c r="E13" t="s">
        <v>75</v>
      </c>
      <c r="F13" s="22" t="s">
        <v>75</v>
      </c>
      <c r="G13" t="s">
        <v>4</v>
      </c>
      <c r="H13" t="s">
        <v>4</v>
      </c>
      <c r="I13" s="28" t="s">
        <v>4</v>
      </c>
      <c r="J13" t="s">
        <v>93</v>
      </c>
      <c r="K13" s="28" t="s">
        <v>91</v>
      </c>
      <c r="L13" s="23" t="s">
        <v>96</v>
      </c>
      <c r="M13" s="28" t="s">
        <v>98</v>
      </c>
      <c r="N13" t="s">
        <v>4</v>
      </c>
      <c r="O13" s="28" t="s">
        <v>4</v>
      </c>
      <c r="P13" t="s">
        <v>4</v>
      </c>
      <c r="Q13" t="s">
        <v>4</v>
      </c>
      <c r="R13" t="s">
        <v>4</v>
      </c>
      <c r="S13" t="s">
        <v>4</v>
      </c>
      <c r="T13" s="28" t="s">
        <v>4</v>
      </c>
      <c r="U13" s="4" t="s">
        <v>4</v>
      </c>
      <c r="V13" s="4" t="s">
        <v>4</v>
      </c>
      <c r="W13" s="4" t="s">
        <v>4</v>
      </c>
      <c r="X13" s="4" t="s">
        <v>4</v>
      </c>
      <c r="Y13" s="30" t="s">
        <v>4</v>
      </c>
      <c r="Z13" s="22" t="s">
        <v>93</v>
      </c>
      <c r="AA13" t="s">
        <v>100</v>
      </c>
      <c r="AB13" t="s">
        <v>103</v>
      </c>
      <c r="AC13" t="s">
        <v>103</v>
      </c>
      <c r="AD13" s="28" t="s">
        <v>100</v>
      </c>
      <c r="AE13" t="s">
        <v>113</v>
      </c>
      <c r="AF13" t="s">
        <v>113</v>
      </c>
      <c r="AG13" s="8"/>
    </row>
    <row r="14" spans="1:33" x14ac:dyDescent="0.2">
      <c r="A14" s="26" t="s">
        <v>117</v>
      </c>
      <c r="B14" t="s">
        <v>36</v>
      </c>
      <c r="C14" t="s">
        <v>72</v>
      </c>
      <c r="D14" t="s">
        <v>89</v>
      </c>
      <c r="E14" t="s">
        <v>93</v>
      </c>
      <c r="F14" s="22" t="s">
        <v>75</v>
      </c>
      <c r="G14" t="s">
        <v>4</v>
      </c>
      <c r="H14" t="s">
        <v>4</v>
      </c>
      <c r="I14" s="28" t="s">
        <v>4</v>
      </c>
      <c r="J14" s="22" t="s">
        <v>100</v>
      </c>
      <c r="K14" s="28" t="s">
        <v>91</v>
      </c>
      <c r="L14" s="23" t="s">
        <v>96</v>
      </c>
      <c r="M14" s="28" t="s">
        <v>95</v>
      </c>
      <c r="N14" t="s">
        <v>4</v>
      </c>
      <c r="O14" s="28" t="s">
        <v>4</v>
      </c>
      <c r="P14" t="s">
        <v>4</v>
      </c>
      <c r="Q14" t="s">
        <v>4</v>
      </c>
      <c r="R14" t="s">
        <v>4</v>
      </c>
      <c r="S14" t="s">
        <v>4</v>
      </c>
      <c r="T14" s="28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30" t="s">
        <v>4</v>
      </c>
      <c r="Z14" s="22" t="s">
        <v>93</v>
      </c>
      <c r="AA14" t="s">
        <v>100</v>
      </c>
      <c r="AB14" t="s">
        <v>103</v>
      </c>
      <c r="AC14" t="s">
        <v>103</v>
      </c>
      <c r="AD14" s="28" t="s">
        <v>98</v>
      </c>
      <c r="AE14" t="s">
        <v>113</v>
      </c>
      <c r="AF14" t="s">
        <v>113</v>
      </c>
      <c r="AG14" s="8"/>
    </row>
    <row r="15" spans="1:33" x14ac:dyDescent="0.2">
      <c r="A15" s="11" t="s">
        <v>116</v>
      </c>
      <c r="B15" s="4" t="s">
        <v>24</v>
      </c>
      <c r="C15" s="4" t="s">
        <v>72</v>
      </c>
      <c r="D15" s="4" t="s">
        <v>98</v>
      </c>
      <c r="E15" s="4" t="s">
        <v>75</v>
      </c>
      <c r="F15" s="4" t="s">
        <v>94</v>
      </c>
      <c r="G15" s="4" t="s">
        <v>98</v>
      </c>
      <c r="H15" s="4" t="s">
        <v>101</v>
      </c>
      <c r="I15" s="30" t="s">
        <v>94</v>
      </c>
      <c r="J15" s="4" t="s">
        <v>4</v>
      </c>
      <c r="K15" s="30" t="s">
        <v>4</v>
      </c>
      <c r="L15" s="4" t="s">
        <v>4</v>
      </c>
      <c r="M15" s="30" t="s">
        <v>4</v>
      </c>
      <c r="N15" s="4" t="s">
        <v>4</v>
      </c>
      <c r="O15" s="30" t="s">
        <v>4</v>
      </c>
      <c r="P15" s="4" t="s">
        <v>4</v>
      </c>
      <c r="Q15" s="4" t="s">
        <v>4</v>
      </c>
      <c r="R15" s="4" t="s">
        <v>4</v>
      </c>
      <c r="S15" s="4" t="s">
        <v>4</v>
      </c>
      <c r="T15" s="30" t="s">
        <v>4</v>
      </c>
      <c r="U15" s="4" t="s">
        <v>103</v>
      </c>
      <c r="V15" s="4" t="s">
        <v>73</v>
      </c>
      <c r="W15" s="4" t="s">
        <v>4</v>
      </c>
      <c r="X15" s="4" t="s">
        <v>98</v>
      </c>
      <c r="Y15" s="30" t="s">
        <v>100</v>
      </c>
      <c r="Z15" s="4" t="s">
        <v>4</v>
      </c>
      <c r="AA15" s="4" t="s">
        <v>4</v>
      </c>
      <c r="AB15" s="4" t="s">
        <v>4</v>
      </c>
      <c r="AC15" s="4" t="s">
        <v>4</v>
      </c>
      <c r="AD15" s="30" t="s">
        <v>91</v>
      </c>
      <c r="AE15" s="19" t="s">
        <v>115</v>
      </c>
      <c r="AF15" s="19" t="s">
        <v>115</v>
      </c>
    </row>
    <row r="16" spans="1:33" x14ac:dyDescent="0.2">
      <c r="A16" s="11" t="s">
        <v>116</v>
      </c>
      <c r="B16" t="s">
        <v>32</v>
      </c>
      <c r="C16" t="s">
        <v>72</v>
      </c>
      <c r="D16" t="s">
        <v>74</v>
      </c>
      <c r="E16" t="s">
        <v>75</v>
      </c>
      <c r="F16" s="23" t="s">
        <v>75</v>
      </c>
      <c r="G16" t="s">
        <v>73</v>
      </c>
      <c r="H16" t="s">
        <v>81</v>
      </c>
      <c r="I16" s="31" t="s">
        <v>75</v>
      </c>
      <c r="J16" t="s">
        <v>4</v>
      </c>
      <c r="K16" s="28" t="s">
        <v>4</v>
      </c>
      <c r="L16" t="s">
        <v>4</v>
      </c>
      <c r="M16" s="28" t="s">
        <v>4</v>
      </c>
      <c r="N16" t="s">
        <v>4</v>
      </c>
      <c r="O16" s="28" t="s">
        <v>4</v>
      </c>
      <c r="P16" t="s">
        <v>4</v>
      </c>
      <c r="Q16" t="s">
        <v>4</v>
      </c>
      <c r="R16" t="s">
        <v>4</v>
      </c>
      <c r="S16" t="s">
        <v>4</v>
      </c>
      <c r="T16" s="28" t="s">
        <v>4</v>
      </c>
      <c r="U16" s="23" t="s">
        <v>73</v>
      </c>
      <c r="V16" t="s">
        <v>73</v>
      </c>
      <c r="W16" s="4" t="s">
        <v>4</v>
      </c>
      <c r="X16" t="s">
        <v>89</v>
      </c>
      <c r="Y16" s="28" t="s">
        <v>73</v>
      </c>
      <c r="Z16" t="s">
        <v>4</v>
      </c>
      <c r="AA16" t="s">
        <v>4</v>
      </c>
      <c r="AB16" t="s">
        <v>4</v>
      </c>
      <c r="AC16" t="s">
        <v>4</v>
      </c>
      <c r="AD16" s="28" t="s">
        <v>91</v>
      </c>
      <c r="AE16" t="s">
        <v>115</v>
      </c>
      <c r="AF16" t="s">
        <v>113</v>
      </c>
    </row>
    <row r="17" spans="1:34" x14ac:dyDescent="0.2">
      <c r="A17" s="27" t="s">
        <v>120</v>
      </c>
      <c r="B17" t="s">
        <v>26</v>
      </c>
      <c r="C17" t="s">
        <v>72</v>
      </c>
      <c r="D17" t="s">
        <v>89</v>
      </c>
      <c r="E17" t="s">
        <v>94</v>
      </c>
      <c r="F17" s="23" t="s">
        <v>75</v>
      </c>
      <c r="G17" t="s">
        <v>98</v>
      </c>
      <c r="H17" t="s">
        <v>99</v>
      </c>
      <c r="I17" s="31" t="s">
        <v>75</v>
      </c>
      <c r="J17" t="s">
        <v>4</v>
      </c>
      <c r="K17" s="28" t="s">
        <v>4</v>
      </c>
      <c r="L17" t="s">
        <v>4</v>
      </c>
      <c r="M17" s="28" t="s">
        <v>4</v>
      </c>
      <c r="N17" t="s">
        <v>4</v>
      </c>
      <c r="O17" s="28" t="s">
        <v>4</v>
      </c>
      <c r="P17" t="s">
        <v>4</v>
      </c>
      <c r="Q17" t="s">
        <v>4</v>
      </c>
      <c r="R17" t="s">
        <v>4</v>
      </c>
      <c r="S17" t="s">
        <v>4</v>
      </c>
      <c r="T17" s="28" t="s">
        <v>4</v>
      </c>
      <c r="U17" s="23" t="s">
        <v>100</v>
      </c>
      <c r="V17" t="s">
        <v>72</v>
      </c>
      <c r="W17" s="4" t="s">
        <v>4</v>
      </c>
      <c r="X17" s="8" t="s">
        <v>74</v>
      </c>
      <c r="Y17" s="28" t="s">
        <v>97</v>
      </c>
      <c r="Z17" s="8" t="s">
        <v>4</v>
      </c>
      <c r="AA17" s="8" t="s">
        <v>4</v>
      </c>
      <c r="AB17" t="s">
        <v>74</v>
      </c>
      <c r="AC17" t="s">
        <v>101</v>
      </c>
      <c r="AD17" s="28" t="s">
        <v>91</v>
      </c>
      <c r="AE17" t="s">
        <v>113</v>
      </c>
      <c r="AF17" t="s">
        <v>113</v>
      </c>
      <c r="AG17" s="8"/>
    </row>
    <row r="18" spans="1:34" x14ac:dyDescent="0.2">
      <c r="A18" s="27" t="s">
        <v>120</v>
      </c>
      <c r="B18" s="4" t="s">
        <v>27</v>
      </c>
      <c r="C18" s="4" t="s">
        <v>72</v>
      </c>
      <c r="D18" s="4" t="s">
        <v>94</v>
      </c>
      <c r="E18" s="4" t="s">
        <v>99</v>
      </c>
      <c r="F18" s="4" t="s">
        <v>75</v>
      </c>
      <c r="G18" s="4" t="s">
        <v>95</v>
      </c>
      <c r="H18" s="4" t="s">
        <v>94</v>
      </c>
      <c r="I18" s="30" t="s">
        <v>75</v>
      </c>
      <c r="J18" s="4" t="s">
        <v>4</v>
      </c>
      <c r="K18" s="30" t="s">
        <v>4</v>
      </c>
      <c r="L18" s="4" t="s">
        <v>4</v>
      </c>
      <c r="M18" s="30" t="s">
        <v>4</v>
      </c>
      <c r="N18" s="4" t="s">
        <v>4</v>
      </c>
      <c r="O18" s="30" t="s">
        <v>4</v>
      </c>
      <c r="P18" s="4" t="s">
        <v>4</v>
      </c>
      <c r="Q18" s="4" t="s">
        <v>4</v>
      </c>
      <c r="R18" s="4" t="s">
        <v>4</v>
      </c>
      <c r="S18" s="4" t="s">
        <v>4</v>
      </c>
      <c r="T18" s="30" t="s">
        <v>4</v>
      </c>
      <c r="U18" s="4" t="s">
        <v>73</v>
      </c>
      <c r="V18" s="4" t="s">
        <v>73</v>
      </c>
      <c r="W18" s="4" t="s">
        <v>99</v>
      </c>
      <c r="X18" s="4" t="s">
        <v>97</v>
      </c>
      <c r="Y18" s="30" t="s">
        <v>91</v>
      </c>
      <c r="Z18" s="4" t="s">
        <v>4</v>
      </c>
      <c r="AA18" s="4" t="s">
        <v>4</v>
      </c>
      <c r="AB18" s="4" t="s">
        <v>4</v>
      </c>
      <c r="AC18" s="4" t="s">
        <v>4</v>
      </c>
      <c r="AD18" s="30" t="s">
        <v>98</v>
      </c>
      <c r="AE18" s="19" t="s">
        <v>115</v>
      </c>
      <c r="AF18" s="19" t="s">
        <v>115</v>
      </c>
      <c r="AH18" s="4"/>
    </row>
    <row r="19" spans="1:34" x14ac:dyDescent="0.2">
      <c r="A19" s="27" t="s">
        <v>120</v>
      </c>
      <c r="B19" t="s">
        <v>28</v>
      </c>
      <c r="C19" t="s">
        <v>72</v>
      </c>
      <c r="D19" t="s">
        <v>95</v>
      </c>
      <c r="E19" t="s">
        <v>96</v>
      </c>
      <c r="F19" s="23" t="s">
        <v>75</v>
      </c>
      <c r="G19" t="s">
        <v>73</v>
      </c>
      <c r="H19" t="s">
        <v>100</v>
      </c>
      <c r="I19" s="31" t="s">
        <v>75</v>
      </c>
      <c r="J19" t="s">
        <v>4</v>
      </c>
      <c r="K19" s="28" t="s">
        <v>4</v>
      </c>
      <c r="L19" t="s">
        <v>4</v>
      </c>
      <c r="M19" s="28" t="s">
        <v>4</v>
      </c>
      <c r="N19" t="s">
        <v>4</v>
      </c>
      <c r="O19" s="28" t="s">
        <v>4</v>
      </c>
      <c r="P19" t="s">
        <v>4</v>
      </c>
      <c r="Q19" t="s">
        <v>4</v>
      </c>
      <c r="R19" t="s">
        <v>4</v>
      </c>
      <c r="S19" t="s">
        <v>4</v>
      </c>
      <c r="T19" s="28" t="s">
        <v>4</v>
      </c>
      <c r="U19" t="s">
        <v>93</v>
      </c>
      <c r="V19" t="s">
        <v>73</v>
      </c>
      <c r="W19" s="4" t="s">
        <v>4</v>
      </c>
      <c r="X19" t="s">
        <v>95</v>
      </c>
      <c r="Y19" s="28" t="s">
        <v>102</v>
      </c>
      <c r="Z19" t="s">
        <v>4</v>
      </c>
      <c r="AA19" t="s">
        <v>4</v>
      </c>
      <c r="AB19" t="s">
        <v>4</v>
      </c>
      <c r="AC19" t="s">
        <v>4</v>
      </c>
      <c r="AD19" s="28" t="s">
        <v>91</v>
      </c>
      <c r="AE19" t="s">
        <v>115</v>
      </c>
      <c r="AF19" t="s">
        <v>113</v>
      </c>
    </row>
  </sheetData>
  <conditionalFormatting sqref="AE4:AF19 AG17 AG13:AG14 AG9:AG11 AG4:AG7">
    <cfRule type="containsText" dxfId="1" priority="1" operator="containsText" text="yes">
      <formula>NOT(ISERROR(SEARCH("yes",AE4)))</formula>
    </cfRule>
    <cfRule type="containsText" dxfId="0" priority="2" operator="containsText" text="no">
      <formula>NOT(ISERROR(SEARCH("no",AE4)))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"/>
  <sheetViews>
    <sheetView workbookViewId="0">
      <selection activeCell="A8" sqref="A8:XFD8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4.5" bestFit="1" customWidth="1"/>
    <col min="4" max="4" width="6.33203125" style="11" bestFit="1" customWidth="1"/>
    <col min="5" max="5" width="4.33203125" bestFit="1" customWidth="1"/>
    <col min="6" max="6" width="4.1640625" bestFit="1" customWidth="1"/>
    <col min="7" max="7" width="6" style="11" bestFit="1" customWidth="1"/>
    <col min="8" max="9" width="4.1640625" bestFit="1" customWidth="1"/>
    <col min="10" max="10" width="6" style="11" bestFit="1" customWidth="1"/>
    <col min="11" max="12" width="4.1640625" bestFit="1" customWidth="1"/>
    <col min="13" max="13" width="6" style="11" bestFit="1" customWidth="1"/>
    <col min="14" max="15" width="4.1640625" bestFit="1" customWidth="1"/>
    <col min="16" max="16" width="6" style="11" bestFit="1" customWidth="1"/>
    <col min="17" max="18" width="4.1640625" bestFit="1" customWidth="1"/>
    <col min="19" max="19" width="6" style="11" bestFit="1" customWidth="1"/>
    <col min="20" max="20" width="4.1640625" bestFit="1" customWidth="1"/>
    <col min="21" max="21" width="4.5" bestFit="1" customWidth="1"/>
    <col min="22" max="22" width="6.33203125" style="11" bestFit="1" customWidth="1"/>
    <col min="23" max="23" width="4.33203125" bestFit="1" customWidth="1"/>
    <col min="24" max="24" width="4.1640625" bestFit="1" customWidth="1"/>
    <col min="25" max="25" width="6" style="11" bestFit="1" customWidth="1"/>
    <col min="26" max="27" width="4.1640625" bestFit="1" customWidth="1"/>
    <col min="28" max="28" width="6" style="11" bestFit="1" customWidth="1"/>
    <col min="29" max="29" width="4" bestFit="1" customWidth="1"/>
    <col min="30" max="30" width="4.1640625" bestFit="1" customWidth="1"/>
    <col min="31" max="31" width="6" style="11" bestFit="1" customWidth="1"/>
    <col min="32" max="32" width="4.1640625" bestFit="1" customWidth="1"/>
    <col min="33" max="33" width="4.5" bestFit="1" customWidth="1"/>
    <col min="34" max="34" width="6.33203125" style="11" bestFit="1" customWidth="1"/>
    <col min="35" max="35" width="4.33203125" bestFit="1" customWidth="1"/>
    <col min="36" max="36" width="4.1640625" bestFit="1" customWidth="1"/>
    <col min="37" max="37" width="6" style="11" bestFit="1" customWidth="1"/>
    <col min="38" max="39" width="4.1640625" bestFit="1" customWidth="1"/>
    <col min="40" max="40" width="6" style="11" bestFit="1" customWidth="1"/>
    <col min="41" max="42" width="4.1640625" bestFit="1" customWidth="1"/>
    <col min="43" max="43" width="6" style="11" bestFit="1" customWidth="1"/>
    <col min="44" max="45" width="4.1640625" bestFit="1" customWidth="1"/>
    <col min="46" max="46" width="6" style="11" bestFit="1" customWidth="1"/>
    <col min="47" max="48" width="4.1640625" bestFit="1" customWidth="1"/>
    <col min="49" max="49" width="6" style="11" bestFit="1" customWidth="1"/>
    <col min="50" max="50" width="4.1640625" bestFit="1" customWidth="1"/>
    <col min="51" max="51" width="4.5" bestFit="1" customWidth="1"/>
    <col min="52" max="52" width="6.33203125" style="11" bestFit="1" customWidth="1"/>
    <col min="53" max="53" width="4.33203125" bestFit="1" customWidth="1"/>
  </cols>
  <sheetData>
    <row r="1" spans="1:54" x14ac:dyDescent="0.2">
      <c r="A1" t="s">
        <v>43</v>
      </c>
      <c r="B1" t="s">
        <v>45</v>
      </c>
      <c r="C1" s="1" t="s">
        <v>0</v>
      </c>
      <c r="D1" s="10" t="s">
        <v>29</v>
      </c>
      <c r="E1" s="2" t="s">
        <v>1</v>
      </c>
      <c r="F1" s="2" t="s">
        <v>47</v>
      </c>
      <c r="G1" s="12" t="s">
        <v>49</v>
      </c>
      <c r="H1" s="2" t="s">
        <v>48</v>
      </c>
      <c r="I1" s="2" t="s">
        <v>126</v>
      </c>
      <c r="J1" s="12" t="s">
        <v>148</v>
      </c>
      <c r="K1" s="2" t="s">
        <v>127</v>
      </c>
      <c r="L1" s="2" t="s">
        <v>50</v>
      </c>
      <c r="M1" s="12" t="s">
        <v>52</v>
      </c>
      <c r="N1" s="2" t="s">
        <v>51</v>
      </c>
      <c r="O1" s="2" t="s">
        <v>128</v>
      </c>
      <c r="P1" s="12" t="s">
        <v>149</v>
      </c>
      <c r="Q1" s="2" t="s">
        <v>129</v>
      </c>
      <c r="R1" s="2" t="s">
        <v>53</v>
      </c>
      <c r="S1" s="12" t="s">
        <v>54</v>
      </c>
      <c r="T1" s="2" t="s">
        <v>55</v>
      </c>
      <c r="U1" s="2" t="s">
        <v>130</v>
      </c>
      <c r="V1" s="12" t="s">
        <v>150</v>
      </c>
      <c r="W1" s="2" t="s">
        <v>131</v>
      </c>
      <c r="X1" s="2" t="s">
        <v>132</v>
      </c>
      <c r="Y1" s="12" t="s">
        <v>151</v>
      </c>
      <c r="Z1" s="2" t="s">
        <v>133</v>
      </c>
      <c r="AA1" s="2" t="s">
        <v>56</v>
      </c>
      <c r="AB1" s="12" t="s">
        <v>58</v>
      </c>
      <c r="AC1" s="2" t="s">
        <v>57</v>
      </c>
      <c r="AD1" s="2" t="s">
        <v>136</v>
      </c>
      <c r="AE1" s="12" t="s">
        <v>152</v>
      </c>
      <c r="AF1" s="2" t="s">
        <v>137</v>
      </c>
      <c r="AG1" s="2" t="s">
        <v>2</v>
      </c>
      <c r="AH1" s="12" t="s">
        <v>30</v>
      </c>
      <c r="AI1" s="2" t="s">
        <v>3</v>
      </c>
      <c r="AJ1" s="2" t="s">
        <v>140</v>
      </c>
      <c r="AK1" s="12" t="s">
        <v>153</v>
      </c>
      <c r="AL1" s="2" t="s">
        <v>141</v>
      </c>
      <c r="AM1" s="2" t="s">
        <v>59</v>
      </c>
      <c r="AN1" s="12" t="s">
        <v>61</v>
      </c>
      <c r="AO1" s="2" t="s">
        <v>60</v>
      </c>
      <c r="AP1" s="2" t="s">
        <v>142</v>
      </c>
      <c r="AQ1" s="12" t="s">
        <v>154</v>
      </c>
      <c r="AR1" s="2" t="s">
        <v>143</v>
      </c>
      <c r="AS1" s="2" t="s">
        <v>62</v>
      </c>
      <c r="AT1" s="12" t="s">
        <v>64</v>
      </c>
      <c r="AU1" s="2" t="s">
        <v>63</v>
      </c>
      <c r="AV1" s="2" t="s">
        <v>144</v>
      </c>
      <c r="AW1" s="12" t="s">
        <v>155</v>
      </c>
      <c r="AX1" s="2" t="s">
        <v>145</v>
      </c>
      <c r="AY1" s="2" t="s">
        <v>146</v>
      </c>
      <c r="AZ1" s="12" t="s">
        <v>156</v>
      </c>
      <c r="BA1" s="2" t="s">
        <v>147</v>
      </c>
      <c r="BB1" s="2" t="s">
        <v>46</v>
      </c>
    </row>
    <row r="2" spans="1:54" x14ac:dyDescent="0.2">
      <c r="A2" s="9" t="str">
        <f>CONCATENATE(B2,"__wt")</f>
        <v>glr_human__wt</v>
      </c>
      <c r="B2" s="6" t="s">
        <v>5</v>
      </c>
      <c r="C2">
        <f>VLOOKUP(wt!$A2,xtal_annotation!$A$1:$AK$109,4,FALSE)</f>
        <v>27</v>
      </c>
      <c r="D2" s="11">
        <v>43</v>
      </c>
      <c r="E2">
        <f>VLOOKUP(wt!$A2,xtal_annotation!$A$1:$AK$109,5,FALSE)</f>
        <v>50</v>
      </c>
      <c r="F2">
        <f>VLOOKUP(wt!$A2,xtal_annotation!$A$1:$AK$109,6,FALSE)</f>
        <v>56</v>
      </c>
      <c r="G2" s="11">
        <v>58</v>
      </c>
      <c r="H2">
        <f>VLOOKUP(wt!$A2,xtal_annotation!$A$1:$AK$109,7,FALSE)</f>
        <v>63</v>
      </c>
      <c r="I2">
        <f>VLOOKUP(wt!$A2,xtal_annotation!$A$1:$AK$109,8,FALSE)</f>
        <v>64</v>
      </c>
      <c r="J2" s="11">
        <v>65</v>
      </c>
      <c r="K2">
        <f>VLOOKUP(wt!$A2,xtal_annotation!$A$1:$AK$109,9,FALSE)</f>
        <v>65</v>
      </c>
      <c r="L2">
        <f>VLOOKUP(wt!$A2,xtal_annotation!$A$1:$AK$109,10,FALSE)</f>
        <v>66</v>
      </c>
      <c r="M2" s="11">
        <v>67</v>
      </c>
      <c r="N2">
        <f>VLOOKUP(wt!$A2,xtal_annotation!$A$1:$AK$109,11,FALSE)</f>
        <v>72</v>
      </c>
      <c r="O2">
        <f>VLOOKUP(wt!$A2,xtal_annotation!$A$1:$AK$109,12,FALSE)</f>
        <v>73</v>
      </c>
      <c r="P2" s="11">
        <v>74</v>
      </c>
      <c r="Q2">
        <f>VLOOKUP(wt!$A2,xtal_annotation!$A$1:$AK$109,13,FALSE)</f>
        <v>74</v>
      </c>
      <c r="R2">
        <f>VLOOKUP(wt!$A2,xtal_annotation!$A$1:$AK$109,14,FALSE)</f>
        <v>75</v>
      </c>
      <c r="S2" s="11">
        <v>81</v>
      </c>
      <c r="T2">
        <f>VLOOKUP(wt!$A2,xtal_annotation!$A$1:$AK$109,15,FALSE)</f>
        <v>81</v>
      </c>
      <c r="U2">
        <f>VLOOKUP(wt!$A2,xtal_annotation!$A$1:$AK$109,16,FALSE)</f>
        <v>82</v>
      </c>
      <c r="V2" s="11">
        <f>VLOOKUP(wt!$A2,xtal_annotation!$A$1:$AK$109,16,FALSE)</f>
        <v>82</v>
      </c>
      <c r="W2">
        <f>VLOOKUP(wt!$A2,xtal_annotation!$A$1:$AK$109,17,FALSE)</f>
        <v>85</v>
      </c>
      <c r="X2" t="str">
        <f>VLOOKUP(wt!$A2,xtal_annotation!$A$1:$AK$109,18,FALSE)</f>
        <v>-</v>
      </c>
      <c r="Y2" s="11" t="s">
        <v>4</v>
      </c>
      <c r="Z2" t="str">
        <f>VLOOKUP(wt!$A2,xtal_annotation!$A$1:$AK$109,19,FALSE)</f>
        <v>-</v>
      </c>
      <c r="AA2" t="str">
        <f>VLOOKUP(wt!$A2,xtal_annotation!$A$1:$AK$109,20,FALSE)</f>
        <v>-</v>
      </c>
      <c r="AB2" s="11" t="s">
        <v>4</v>
      </c>
      <c r="AC2" t="str">
        <f>VLOOKUP(wt!$A2,xtal_annotation!$A$1:$AK$109,21,FALSE)</f>
        <v>-</v>
      </c>
      <c r="AD2">
        <f>VLOOKUP(wt!$A2,xtal_annotation!$A$1:$AK$109,22,FALSE)</f>
        <v>86</v>
      </c>
      <c r="AE2" s="11">
        <v>86</v>
      </c>
      <c r="AF2">
        <f>VLOOKUP(wt!$A2,xtal_annotation!$A$1:$AK$109,23,FALSE)</f>
        <v>86</v>
      </c>
      <c r="AG2">
        <f>VLOOKUP(wt!$A2,xtal_annotation!$A$1:$AK$109,24,FALSE)</f>
        <v>87</v>
      </c>
      <c r="AH2" s="11">
        <v>87</v>
      </c>
      <c r="AI2">
        <f>VLOOKUP(wt!$A2,xtal_annotation!$A$1:$AK$109,25,FALSE)</f>
        <v>91</v>
      </c>
      <c r="AJ2">
        <f>VLOOKUP(wt!$A2,xtal_annotation!$A$1:$AK$109,26,FALSE)</f>
        <v>92</v>
      </c>
      <c r="AK2" s="11">
        <v>94</v>
      </c>
      <c r="AL2">
        <f>VLOOKUP(wt!$A2,xtal_annotation!$A$1:$AK$109,27,FALSE)</f>
        <v>94</v>
      </c>
      <c r="AM2">
        <f>VLOOKUP(wt!$A2,xtal_annotation!$A$1:$AK$109,28,FALSE)</f>
        <v>95</v>
      </c>
      <c r="AN2" s="11">
        <v>100</v>
      </c>
      <c r="AO2">
        <f>VLOOKUP(wt!$A2,xtal_annotation!$A$1:$AK$109,29,FALSE)</f>
        <v>101</v>
      </c>
      <c r="AP2">
        <f>VLOOKUP(wt!$A2,xtal_annotation!$A$1:$AK$109,30,FALSE)</f>
        <v>102</v>
      </c>
      <c r="AQ2" s="11">
        <v>103</v>
      </c>
      <c r="AR2">
        <f>VLOOKUP(wt!$A2,xtal_annotation!$A$1:$AK$109,31,FALSE)</f>
        <v>103</v>
      </c>
      <c r="AS2">
        <f>VLOOKUP(wt!$A2,xtal_annotation!$A$1:$AK$109,32,FALSE)</f>
        <v>104</v>
      </c>
      <c r="AT2" s="11">
        <v>104</v>
      </c>
      <c r="AU2">
        <f>VLOOKUP(wt!$A2,xtal_annotation!$A$1:$AK$109,33,FALSE)</f>
        <v>109</v>
      </c>
      <c r="AV2">
        <f>VLOOKUP(wt!$A2,xtal_annotation!$A$1:$AK$109,34,FALSE)</f>
        <v>112</v>
      </c>
      <c r="AW2" s="11">
        <v>117</v>
      </c>
      <c r="AX2">
        <f>VLOOKUP(wt!$A2,xtal_annotation!$A$1:$AK$109,35,FALSE)</f>
        <v>117</v>
      </c>
      <c r="AY2">
        <f>VLOOKUP(wt!$A2,xtal_annotation!$A$1:$AK$109,36,FALSE)</f>
        <v>118</v>
      </c>
      <c r="AZ2" s="11">
        <v>121</v>
      </c>
      <c r="BA2">
        <f>VLOOKUP(wt!$A2,xtal_annotation!$A$1:$AK$109,37,FALSE)</f>
        <v>122</v>
      </c>
    </row>
    <row r="3" spans="1:54" x14ac:dyDescent="0.2">
      <c r="A3" s="9" t="str">
        <f t="shared" ref="A3:A17" si="0">CONCATENATE(B3,"__wt")</f>
        <v>glp1r_human__wt</v>
      </c>
      <c r="B3" s="6" t="s">
        <v>13</v>
      </c>
      <c r="C3">
        <f>VLOOKUP(wt!$A3,xtal_annotation!$A$1:$AK$109,4,FALSE)</f>
        <v>31</v>
      </c>
      <c r="D3" s="11">
        <v>46</v>
      </c>
      <c r="E3">
        <f>VLOOKUP(wt!$A3,xtal_annotation!$A$1:$AK$109,5,FALSE)</f>
        <v>53</v>
      </c>
      <c r="F3">
        <f>VLOOKUP(wt!$A3,xtal_annotation!$A$1:$AK$109,6,FALSE)</f>
        <v>61</v>
      </c>
      <c r="G3" s="11">
        <v>62</v>
      </c>
      <c r="H3">
        <f>VLOOKUP(wt!$A3,xtal_annotation!$A$1:$AK$109,7,FALSE)</f>
        <v>67</v>
      </c>
      <c r="I3">
        <f>VLOOKUP(wt!$A3,xtal_annotation!$A$1:$AK$109,8,FALSE)</f>
        <v>68</v>
      </c>
      <c r="J3" s="11">
        <v>69</v>
      </c>
      <c r="K3">
        <f>VLOOKUP(wt!$A3,xtal_annotation!$A$1:$AK$109,9,FALSE)</f>
        <v>69</v>
      </c>
      <c r="L3">
        <f>VLOOKUP(wt!$A3,xtal_annotation!$A$1:$AK$109,10,FALSE)</f>
        <v>70</v>
      </c>
      <c r="M3" s="11">
        <v>71</v>
      </c>
      <c r="N3">
        <f>VLOOKUP(wt!$A3,xtal_annotation!$A$1:$AK$109,11,FALSE)</f>
        <v>76</v>
      </c>
      <c r="O3">
        <f>VLOOKUP(wt!$A3,xtal_annotation!$A$1:$AK$109,12,FALSE)</f>
        <v>77</v>
      </c>
      <c r="P3" s="11">
        <v>78</v>
      </c>
      <c r="Q3">
        <f>VLOOKUP(wt!$A3,xtal_annotation!$A$1:$AK$109,13,FALSE)</f>
        <v>78</v>
      </c>
      <c r="R3">
        <f>VLOOKUP(wt!$A3,xtal_annotation!$A$1:$AK$109,14,FALSE)</f>
        <v>79</v>
      </c>
      <c r="S3" s="11">
        <v>85</v>
      </c>
      <c r="T3">
        <f>VLOOKUP(wt!$A3,xtal_annotation!$A$1:$AK$109,15,FALSE)</f>
        <v>85</v>
      </c>
      <c r="U3">
        <f>VLOOKUP(wt!$A3,xtal_annotation!$A$1:$AK$109,16,FALSE)</f>
        <v>86</v>
      </c>
      <c r="V3" s="11">
        <f>VLOOKUP(wt!$A3,xtal_annotation!$A$1:$AK$109,16,FALSE)</f>
        <v>86</v>
      </c>
      <c r="W3">
        <f>VLOOKUP(wt!$A3,xtal_annotation!$A$1:$AK$109,17,FALSE)</f>
        <v>89</v>
      </c>
      <c r="X3" t="str">
        <f>VLOOKUP(wt!$A3,xtal_annotation!$A$1:$AK$109,18,FALSE)</f>
        <v>-</v>
      </c>
      <c r="Y3" s="11" t="s">
        <v>4</v>
      </c>
      <c r="Z3" t="str">
        <f>VLOOKUP(wt!$A3,xtal_annotation!$A$1:$AK$109,19,FALSE)</f>
        <v>-</v>
      </c>
      <c r="AA3" t="str">
        <f>VLOOKUP(wt!$A3,xtal_annotation!$A$1:$AK$109,20,FALSE)</f>
        <v>-</v>
      </c>
      <c r="AB3" s="11" t="s">
        <v>4</v>
      </c>
      <c r="AC3" t="str">
        <f>VLOOKUP(wt!$A3,xtal_annotation!$A$1:$AK$109,21,FALSE)</f>
        <v>-</v>
      </c>
      <c r="AD3">
        <f>VLOOKUP(wt!$A3,xtal_annotation!$A$1:$AK$109,22,FALSE)</f>
        <v>90</v>
      </c>
      <c r="AE3" s="11">
        <v>90</v>
      </c>
      <c r="AF3">
        <f>VLOOKUP(wt!$A3,xtal_annotation!$A$1:$AK$109,23,FALSE)</f>
        <v>90</v>
      </c>
      <c r="AG3">
        <f>VLOOKUP(wt!$A3,xtal_annotation!$A$1:$AK$109,24,FALSE)</f>
        <v>91</v>
      </c>
      <c r="AH3" s="11">
        <v>91</v>
      </c>
      <c r="AI3">
        <f>VLOOKUP(wt!$A3,xtal_annotation!$A$1:$AK$109,25,FALSE)</f>
        <v>95</v>
      </c>
      <c r="AJ3">
        <f>VLOOKUP(wt!$A3,xtal_annotation!$A$1:$AK$109,26,FALSE)</f>
        <v>96</v>
      </c>
      <c r="AK3" s="11">
        <v>98</v>
      </c>
      <c r="AL3">
        <f>VLOOKUP(wt!$A3,xtal_annotation!$A$1:$AK$109,27,FALSE)</f>
        <v>98</v>
      </c>
      <c r="AM3">
        <f>VLOOKUP(wt!$A3,xtal_annotation!$A$1:$AK$109,28,FALSE)</f>
        <v>99</v>
      </c>
      <c r="AN3" s="11">
        <v>104</v>
      </c>
      <c r="AO3">
        <f>VLOOKUP(wt!$A3,xtal_annotation!$A$1:$AK$109,29,FALSE)</f>
        <v>105</v>
      </c>
      <c r="AP3">
        <f>VLOOKUP(wt!$A3,xtal_annotation!$A$1:$AK$109,30,FALSE)</f>
        <v>106</v>
      </c>
      <c r="AQ3" s="11">
        <v>107</v>
      </c>
      <c r="AR3">
        <f>VLOOKUP(wt!$A3,xtal_annotation!$A$1:$AK$109,31,FALSE)</f>
        <v>107</v>
      </c>
      <c r="AS3">
        <f>VLOOKUP(wt!$A3,xtal_annotation!$A$1:$AK$109,32,FALSE)</f>
        <v>108</v>
      </c>
      <c r="AT3" s="11">
        <v>108</v>
      </c>
      <c r="AU3">
        <f>VLOOKUP(wt!$A3,xtal_annotation!$A$1:$AK$109,33,FALSE)</f>
        <v>113</v>
      </c>
      <c r="AV3">
        <f>VLOOKUP(wt!$A3,xtal_annotation!$A$1:$AK$109,34,FALSE)</f>
        <v>116</v>
      </c>
      <c r="AW3" s="11">
        <v>122</v>
      </c>
      <c r="AX3">
        <f>VLOOKUP(wt!$A3,xtal_annotation!$A$1:$AK$109,35,FALSE)</f>
        <v>122</v>
      </c>
      <c r="AY3">
        <f>VLOOKUP(wt!$A3,xtal_annotation!$A$1:$AK$109,36,FALSE)</f>
        <v>123</v>
      </c>
      <c r="AZ3" s="11">
        <v>126</v>
      </c>
      <c r="BA3">
        <f>VLOOKUP(wt!$A3,xtal_annotation!$A$1:$AK$109,37,FALSE)</f>
        <v>132</v>
      </c>
    </row>
    <row r="4" spans="1:54" x14ac:dyDescent="0.2">
      <c r="A4" s="9" t="str">
        <f t="shared" si="0"/>
        <v>glp2r_human__wt</v>
      </c>
      <c r="B4" s="6" t="s">
        <v>23</v>
      </c>
      <c r="C4">
        <f>VLOOKUP(wt!$A4,xtal_annotation!$A$1:$AK$109,4,FALSE)</f>
        <v>68</v>
      </c>
      <c r="D4" s="11">
        <v>83</v>
      </c>
      <c r="E4">
        <f>VLOOKUP(wt!$A4,xtal_annotation!$A$1:$AK$109,5,FALSE)</f>
        <v>90</v>
      </c>
      <c r="F4">
        <f>VLOOKUP(wt!$A4,xtal_annotation!$A$1:$AK$109,6,FALSE)</f>
        <v>95</v>
      </c>
      <c r="G4" s="11">
        <v>96</v>
      </c>
      <c r="H4">
        <f>VLOOKUP(wt!$A4,xtal_annotation!$A$1:$AK$109,7,FALSE)</f>
        <v>101</v>
      </c>
      <c r="I4">
        <f>VLOOKUP(wt!$A4,xtal_annotation!$A$1:$AK$109,8,FALSE)</f>
        <v>102</v>
      </c>
      <c r="J4" s="11">
        <v>103</v>
      </c>
      <c r="K4">
        <f>VLOOKUP(wt!$A4,xtal_annotation!$A$1:$AK$109,9,FALSE)</f>
        <v>103</v>
      </c>
      <c r="L4">
        <f>VLOOKUP(wt!$A4,xtal_annotation!$A$1:$AK$109,10,FALSE)</f>
        <v>104</v>
      </c>
      <c r="M4" s="11">
        <v>105</v>
      </c>
      <c r="N4">
        <f>VLOOKUP(wt!$A4,xtal_annotation!$A$1:$AK$109,11,FALSE)</f>
        <v>110</v>
      </c>
      <c r="O4">
        <f>VLOOKUP(wt!$A4,xtal_annotation!$A$1:$AK$109,12,FALSE)</f>
        <v>111</v>
      </c>
      <c r="P4" s="11">
        <v>112</v>
      </c>
      <c r="Q4">
        <f>VLOOKUP(wt!$A4,xtal_annotation!$A$1:$AK$109,13,FALSE)</f>
        <v>112</v>
      </c>
      <c r="R4">
        <f>VLOOKUP(wt!$A4,xtal_annotation!$A$1:$AK$109,14,FALSE)</f>
        <v>113</v>
      </c>
      <c r="S4" s="11">
        <v>118</v>
      </c>
      <c r="T4">
        <f>VLOOKUP(wt!$A4,xtal_annotation!$A$1:$AK$109,15,FALSE)</f>
        <v>118</v>
      </c>
      <c r="U4">
        <f>VLOOKUP(wt!$A4,xtal_annotation!$A$1:$AK$109,16,FALSE)</f>
        <v>119</v>
      </c>
      <c r="V4" s="11">
        <f>VLOOKUP(wt!$A4,xtal_annotation!$A$1:$AK$109,16,FALSE)</f>
        <v>119</v>
      </c>
      <c r="W4">
        <f>VLOOKUP(wt!$A4,xtal_annotation!$A$1:$AK$109,17,FALSE)</f>
        <v>122</v>
      </c>
      <c r="X4" t="str">
        <f>VLOOKUP(wt!$A4,xtal_annotation!$A$1:$AK$109,18,FALSE)</f>
        <v>-</v>
      </c>
      <c r="Y4" s="11" t="s">
        <v>4</v>
      </c>
      <c r="Z4" t="str">
        <f>VLOOKUP(wt!$A4,xtal_annotation!$A$1:$AK$109,19,FALSE)</f>
        <v>-</v>
      </c>
      <c r="AA4" t="str">
        <f>VLOOKUP(wt!$A4,xtal_annotation!$A$1:$AK$109,20,FALSE)</f>
        <v>-</v>
      </c>
      <c r="AB4" s="11" t="s">
        <v>4</v>
      </c>
      <c r="AC4" t="str">
        <f>VLOOKUP(wt!$A4,xtal_annotation!$A$1:$AK$109,21,FALSE)</f>
        <v>-</v>
      </c>
      <c r="AD4">
        <f>VLOOKUP(wt!$A4,xtal_annotation!$A$1:$AK$109,22,FALSE)</f>
        <v>123</v>
      </c>
      <c r="AE4" s="11">
        <v>123</v>
      </c>
      <c r="AF4">
        <f>VLOOKUP(wt!$A4,xtal_annotation!$A$1:$AK$109,23,FALSE)</f>
        <v>123</v>
      </c>
      <c r="AG4">
        <f>VLOOKUP(wt!$A4,xtal_annotation!$A$1:$AK$109,24,FALSE)</f>
        <v>124</v>
      </c>
      <c r="AH4" s="11">
        <v>124</v>
      </c>
      <c r="AI4">
        <f>VLOOKUP(wt!$A4,xtal_annotation!$A$1:$AK$109,25,FALSE)</f>
        <v>128</v>
      </c>
      <c r="AJ4">
        <f>VLOOKUP(wt!$A4,xtal_annotation!$A$1:$AK$109,26,FALSE)</f>
        <v>129</v>
      </c>
      <c r="AK4" s="11">
        <v>131</v>
      </c>
      <c r="AL4">
        <f>VLOOKUP(wt!$A4,xtal_annotation!$A$1:$AK$109,27,FALSE)</f>
        <v>131</v>
      </c>
      <c r="AM4">
        <f>VLOOKUP(wt!$A4,xtal_annotation!$A$1:$AK$109,28,FALSE)</f>
        <v>132</v>
      </c>
      <c r="AN4" s="11">
        <v>137</v>
      </c>
      <c r="AO4">
        <f>VLOOKUP(wt!$A4,xtal_annotation!$A$1:$AK$109,29,FALSE)</f>
        <v>138</v>
      </c>
      <c r="AP4">
        <f>VLOOKUP(wt!$A4,xtal_annotation!$A$1:$AK$109,30,FALSE)</f>
        <v>139</v>
      </c>
      <c r="AQ4" s="11">
        <v>140</v>
      </c>
      <c r="AR4">
        <f>VLOOKUP(wt!$A4,xtal_annotation!$A$1:$AK$109,31,FALSE)</f>
        <v>140</v>
      </c>
      <c r="AS4">
        <f>VLOOKUP(wt!$A4,xtal_annotation!$A$1:$AK$109,32,FALSE)</f>
        <v>141</v>
      </c>
      <c r="AT4" s="11">
        <v>141</v>
      </c>
      <c r="AU4">
        <f>VLOOKUP(wt!$A4,xtal_annotation!$A$1:$AK$109,33,FALSE)</f>
        <v>146</v>
      </c>
      <c r="AV4">
        <f>VLOOKUP(wt!$A4,xtal_annotation!$A$1:$AK$109,34,FALSE)</f>
        <v>149</v>
      </c>
      <c r="AW4" s="11">
        <v>155</v>
      </c>
      <c r="AX4">
        <f>VLOOKUP(wt!$A4,xtal_annotation!$A$1:$AK$109,35,FALSE)</f>
        <v>155</v>
      </c>
      <c r="AY4">
        <f>VLOOKUP(wt!$A4,xtal_annotation!$A$1:$AK$109,36,FALSE)</f>
        <v>156</v>
      </c>
      <c r="AZ4" s="11">
        <v>159</v>
      </c>
      <c r="BA4">
        <f>VLOOKUP(wt!$A4,xtal_annotation!$A$1:$AK$109,37,FALSE)</f>
        <v>163</v>
      </c>
    </row>
    <row r="5" spans="1:54" x14ac:dyDescent="0.2">
      <c r="A5" s="9" t="str">
        <f t="shared" si="0"/>
        <v>g1sgd4_rabit__wt</v>
      </c>
      <c r="B5" s="6" t="s">
        <v>18</v>
      </c>
      <c r="C5">
        <f>VLOOKUP(wt!$A5,xtal_annotation!$A$1:$AK$109,4,FALSE)</f>
        <v>31</v>
      </c>
      <c r="D5" s="11">
        <v>46</v>
      </c>
      <c r="E5">
        <f>VLOOKUP(wt!$A5,xtal_annotation!$A$1:$AK$109,5,FALSE)</f>
        <v>53</v>
      </c>
      <c r="F5">
        <f>VLOOKUP(wt!$A5,xtal_annotation!$A$1:$AK$109,6,FALSE)</f>
        <v>61</v>
      </c>
      <c r="G5" s="11">
        <v>62</v>
      </c>
      <c r="H5">
        <f>VLOOKUP(wt!$A5,xtal_annotation!$A$1:$AK$109,7,FALSE)</f>
        <v>67</v>
      </c>
      <c r="I5">
        <f>VLOOKUP(wt!$A5,xtal_annotation!$A$1:$AK$109,8,FALSE)</f>
        <v>68</v>
      </c>
      <c r="J5" s="11">
        <v>69</v>
      </c>
      <c r="K5">
        <f>VLOOKUP(wt!$A5,xtal_annotation!$A$1:$AK$109,9,FALSE)</f>
        <v>69</v>
      </c>
      <c r="L5">
        <f>VLOOKUP(wt!$A5,xtal_annotation!$A$1:$AK$109,10,FALSE)</f>
        <v>70</v>
      </c>
      <c r="M5" s="11">
        <v>71</v>
      </c>
      <c r="N5">
        <f>VLOOKUP(wt!$A5,xtal_annotation!$A$1:$AK$109,11,FALSE)</f>
        <v>76</v>
      </c>
      <c r="O5">
        <f>VLOOKUP(wt!$A5,xtal_annotation!$A$1:$AK$109,12,FALSE)</f>
        <v>77</v>
      </c>
      <c r="P5" s="11">
        <v>78</v>
      </c>
      <c r="Q5">
        <f>VLOOKUP(wt!$A5,xtal_annotation!$A$1:$AK$109,13,FALSE)</f>
        <v>78</v>
      </c>
      <c r="R5">
        <f>VLOOKUP(wt!$A5,xtal_annotation!$A$1:$AK$109,14,FALSE)</f>
        <v>79</v>
      </c>
      <c r="S5" s="11">
        <v>85</v>
      </c>
      <c r="T5">
        <f>VLOOKUP(wt!$A5,xtal_annotation!$A$1:$AK$109,15,FALSE)</f>
        <v>85</v>
      </c>
      <c r="U5">
        <f>VLOOKUP(wt!$A5,xtal_annotation!$A$1:$AK$109,16,FALSE)</f>
        <v>86</v>
      </c>
      <c r="V5" s="11">
        <f>VLOOKUP(wt!$A5,xtal_annotation!$A$1:$AK$109,16,FALSE)</f>
        <v>86</v>
      </c>
      <c r="W5">
        <f>VLOOKUP(wt!$A5,xtal_annotation!$A$1:$AK$109,17,FALSE)</f>
        <v>89</v>
      </c>
      <c r="X5" t="str">
        <f>VLOOKUP(wt!$A5,xtal_annotation!$A$1:$AK$109,18,FALSE)</f>
        <v>-</v>
      </c>
      <c r="Y5" s="11" t="s">
        <v>4</v>
      </c>
      <c r="Z5" t="str">
        <f>VLOOKUP(wt!$A5,xtal_annotation!$A$1:$AK$109,19,FALSE)</f>
        <v>-</v>
      </c>
      <c r="AA5" t="str">
        <f>VLOOKUP(wt!$A5,xtal_annotation!$A$1:$AK$109,20,FALSE)</f>
        <v>-</v>
      </c>
      <c r="AB5" s="11" t="s">
        <v>4</v>
      </c>
      <c r="AC5" t="str">
        <f>VLOOKUP(wt!$A5,xtal_annotation!$A$1:$AK$109,21,FALSE)</f>
        <v>-</v>
      </c>
      <c r="AD5">
        <f>VLOOKUP(wt!$A5,xtal_annotation!$A$1:$AK$109,22,FALSE)</f>
        <v>90</v>
      </c>
      <c r="AE5" s="11">
        <v>90</v>
      </c>
      <c r="AF5">
        <f>VLOOKUP(wt!$A5,xtal_annotation!$A$1:$AK$109,23,FALSE)</f>
        <v>90</v>
      </c>
      <c r="AG5">
        <f>VLOOKUP(wt!$A5,xtal_annotation!$A$1:$AK$109,24,FALSE)</f>
        <v>91</v>
      </c>
      <c r="AH5" s="11">
        <v>91</v>
      </c>
      <c r="AI5">
        <f>VLOOKUP(wt!$A5,xtal_annotation!$A$1:$AK$109,25,FALSE)</f>
        <v>95</v>
      </c>
      <c r="AJ5">
        <f>VLOOKUP(wt!$A5,xtal_annotation!$A$1:$AK$109,26,FALSE)</f>
        <v>96</v>
      </c>
      <c r="AK5" s="11">
        <v>98</v>
      </c>
      <c r="AL5">
        <f>VLOOKUP(wt!$A5,xtal_annotation!$A$1:$AK$109,27,FALSE)</f>
        <v>98</v>
      </c>
      <c r="AM5">
        <f>VLOOKUP(wt!$A5,xtal_annotation!$A$1:$AK$109,28,FALSE)</f>
        <v>99</v>
      </c>
      <c r="AN5" s="11">
        <v>104</v>
      </c>
      <c r="AO5">
        <f>VLOOKUP(wt!$A5,xtal_annotation!$A$1:$AK$109,29,FALSE)</f>
        <v>105</v>
      </c>
      <c r="AP5">
        <f>VLOOKUP(wt!$A5,xtal_annotation!$A$1:$AK$109,30,FALSE)</f>
        <v>106</v>
      </c>
      <c r="AQ5" s="11">
        <v>107</v>
      </c>
      <c r="AR5">
        <f>VLOOKUP(wt!$A5,xtal_annotation!$A$1:$AK$109,31,FALSE)</f>
        <v>107</v>
      </c>
      <c r="AS5">
        <f>VLOOKUP(wt!$A5,xtal_annotation!$A$1:$AK$109,32,FALSE)</f>
        <v>108</v>
      </c>
      <c r="AT5" s="11">
        <v>108</v>
      </c>
      <c r="AU5">
        <f>VLOOKUP(wt!$A5,xtal_annotation!$A$1:$AK$109,33,FALSE)</f>
        <v>113</v>
      </c>
      <c r="AV5">
        <f>VLOOKUP(wt!$A5,xtal_annotation!$A$1:$AK$109,34,FALSE)</f>
        <v>116</v>
      </c>
      <c r="AW5" s="11">
        <v>122</v>
      </c>
      <c r="AX5">
        <f>VLOOKUP(wt!$A5,xtal_annotation!$A$1:$AK$109,35,FALSE)</f>
        <v>122</v>
      </c>
      <c r="AY5">
        <f>VLOOKUP(wt!$A5,xtal_annotation!$A$1:$AK$109,36,FALSE)</f>
        <v>123</v>
      </c>
      <c r="AZ5" s="11">
        <v>126</v>
      </c>
      <c r="BA5">
        <f>VLOOKUP(wt!$A5,xtal_annotation!$A$1:$AK$109,37,FALSE)</f>
        <v>132</v>
      </c>
    </row>
    <row r="6" spans="1:54" x14ac:dyDescent="0.2">
      <c r="A6" s="9" t="str">
        <f t="shared" si="0"/>
        <v>pth1r_human__wt</v>
      </c>
      <c r="B6" s="6" t="s">
        <v>20</v>
      </c>
      <c r="C6">
        <f>VLOOKUP(wt!$A6,xtal_annotation!$A$1:$AK$109,4,FALSE)</f>
        <v>33</v>
      </c>
      <c r="D6" s="11">
        <v>48</v>
      </c>
      <c r="E6">
        <f>VLOOKUP(wt!$A6,xtal_annotation!$A$1:$AK$109,5,FALSE)</f>
        <v>58</v>
      </c>
      <c r="F6">
        <f>VLOOKUP(wt!$A6,xtal_annotation!$A$1:$AK$109,6,FALSE)</f>
        <v>107</v>
      </c>
      <c r="G6" s="11">
        <v>108</v>
      </c>
      <c r="H6">
        <f>VLOOKUP(wt!$A6,xtal_annotation!$A$1:$AK$109,7,FALSE)</f>
        <v>113</v>
      </c>
      <c r="I6">
        <f>VLOOKUP(wt!$A6,xtal_annotation!$A$1:$AK$109,8,FALSE)</f>
        <v>114</v>
      </c>
      <c r="J6" s="11">
        <v>115</v>
      </c>
      <c r="K6">
        <f>VLOOKUP(wt!$A6,xtal_annotation!$A$1:$AK$109,9,FALSE)</f>
        <v>115</v>
      </c>
      <c r="L6">
        <f>VLOOKUP(wt!$A6,xtal_annotation!$A$1:$AK$109,10,FALSE)</f>
        <v>116</v>
      </c>
      <c r="M6" s="11">
        <v>117</v>
      </c>
      <c r="N6">
        <f>VLOOKUP(wt!$A6,xtal_annotation!$A$1:$AK$109,11,FALSE)</f>
        <v>122</v>
      </c>
      <c r="O6">
        <f>VLOOKUP(wt!$A6,xtal_annotation!$A$1:$AK$109,12,FALSE)</f>
        <v>123</v>
      </c>
      <c r="P6" s="11">
        <v>124</v>
      </c>
      <c r="Q6">
        <f>VLOOKUP(wt!$A6,xtal_annotation!$A$1:$AK$109,13,FALSE)</f>
        <v>124</v>
      </c>
      <c r="R6">
        <f>VLOOKUP(wt!$A6,xtal_annotation!$A$1:$AK$109,14,FALSE)</f>
        <v>125</v>
      </c>
      <c r="S6" s="11">
        <v>131</v>
      </c>
      <c r="T6">
        <f>VLOOKUP(wt!$A6,xtal_annotation!$A$1:$AK$109,15,FALSE)</f>
        <v>131</v>
      </c>
      <c r="U6">
        <f>VLOOKUP(wt!$A6,xtal_annotation!$A$1:$AK$109,16,FALSE)</f>
        <v>132</v>
      </c>
      <c r="V6" s="11">
        <f>VLOOKUP(wt!$A6,xtal_annotation!$A$1:$AK$109,16,FALSE)</f>
        <v>132</v>
      </c>
      <c r="W6">
        <f>VLOOKUP(wt!$A6,xtal_annotation!$A$1:$AK$109,17,FALSE)</f>
        <v>135</v>
      </c>
      <c r="X6" t="str">
        <f>VLOOKUP(wt!$A6,xtal_annotation!$A$1:$AK$109,18,FALSE)</f>
        <v>-</v>
      </c>
      <c r="Y6" s="11" t="s">
        <v>4</v>
      </c>
      <c r="Z6" t="str">
        <f>VLOOKUP(wt!$A6,xtal_annotation!$A$1:$AK$109,19,FALSE)</f>
        <v>-</v>
      </c>
      <c r="AA6" t="str">
        <f>VLOOKUP(wt!$A6,xtal_annotation!$A$1:$AK$109,20,FALSE)</f>
        <v>-</v>
      </c>
      <c r="AB6" s="11" t="s">
        <v>4</v>
      </c>
      <c r="AC6" t="str">
        <f>VLOOKUP(wt!$A6,xtal_annotation!$A$1:$AK$109,21,FALSE)</f>
        <v>-</v>
      </c>
      <c r="AD6">
        <f>VLOOKUP(wt!$A6,xtal_annotation!$A$1:$AK$109,22,FALSE)</f>
        <v>136</v>
      </c>
      <c r="AE6" s="11">
        <v>136</v>
      </c>
      <c r="AF6">
        <f>VLOOKUP(wt!$A6,xtal_annotation!$A$1:$AK$109,23,FALSE)</f>
        <v>137</v>
      </c>
      <c r="AG6" t="str">
        <f>VLOOKUP(wt!$A6,xtal_annotation!$A$1:$AK$109,24,FALSE)</f>
        <v>-</v>
      </c>
      <c r="AH6" s="11" t="s">
        <v>4</v>
      </c>
      <c r="AI6" t="str">
        <f>VLOOKUP(wt!$A6,xtal_annotation!$A$1:$AK$109,25,FALSE)</f>
        <v>-</v>
      </c>
      <c r="AJ6">
        <f>VLOOKUP(wt!$A6,xtal_annotation!$A$1:$AK$109,26,FALSE)</f>
        <v>138</v>
      </c>
      <c r="AK6" s="11">
        <v>142</v>
      </c>
      <c r="AL6">
        <f>VLOOKUP(wt!$A6,xtal_annotation!$A$1:$AK$109,27,FALSE)</f>
        <v>142</v>
      </c>
      <c r="AM6">
        <f>VLOOKUP(wt!$A6,xtal_annotation!$A$1:$AK$109,28,FALSE)</f>
        <v>143</v>
      </c>
      <c r="AN6" s="11">
        <v>148</v>
      </c>
      <c r="AO6">
        <f>VLOOKUP(wt!$A6,xtal_annotation!$A$1:$AK$109,29,FALSE)</f>
        <v>149</v>
      </c>
      <c r="AP6">
        <f>VLOOKUP(wt!$A6,xtal_annotation!$A$1:$AK$109,30,FALSE)</f>
        <v>150</v>
      </c>
      <c r="AQ6" s="11">
        <v>151</v>
      </c>
      <c r="AR6">
        <f>VLOOKUP(wt!$A6,xtal_annotation!$A$1:$AK$109,31,FALSE)</f>
        <v>151</v>
      </c>
      <c r="AS6">
        <f>VLOOKUP(wt!$A6,xtal_annotation!$A$1:$AK$109,32,FALSE)</f>
        <v>152</v>
      </c>
      <c r="AT6" s="11">
        <v>152</v>
      </c>
      <c r="AU6">
        <f>VLOOKUP(wt!$A6,xtal_annotation!$A$1:$AK$109,33,FALSE)</f>
        <v>157</v>
      </c>
      <c r="AV6">
        <f>VLOOKUP(wt!$A6,xtal_annotation!$A$1:$AK$109,34,FALSE)</f>
        <v>160</v>
      </c>
      <c r="AW6" s="11">
        <v>166</v>
      </c>
      <c r="AX6">
        <f>VLOOKUP(wt!$A6,xtal_annotation!$A$1:$AK$109,35,FALSE)</f>
        <v>166</v>
      </c>
      <c r="AY6">
        <f>VLOOKUP(wt!$A6,xtal_annotation!$A$1:$AK$109,36,FALSE)</f>
        <v>167</v>
      </c>
      <c r="AZ6" s="11">
        <v>170</v>
      </c>
      <c r="BA6">
        <f>VLOOKUP(wt!$A6,xtal_annotation!$A$1:$AK$109,37,FALSE)</f>
        <v>174</v>
      </c>
    </row>
    <row r="7" spans="1:54" x14ac:dyDescent="0.2">
      <c r="A7" s="9" t="str">
        <f t="shared" si="0"/>
        <v>gipr_human__wt</v>
      </c>
      <c r="B7" s="6" t="s">
        <v>22</v>
      </c>
      <c r="C7">
        <f>VLOOKUP(wt!$A7,xtal_annotation!$A$1:$AK$109,4,FALSE)</f>
        <v>31</v>
      </c>
      <c r="D7" s="11">
        <v>46</v>
      </c>
      <c r="E7">
        <f>VLOOKUP(wt!$A7,xtal_annotation!$A$1:$AK$109,5,FALSE)</f>
        <v>53</v>
      </c>
      <c r="F7">
        <f>VLOOKUP(wt!$A7,xtal_annotation!$A$1:$AK$109,6,FALSE)</f>
        <v>60</v>
      </c>
      <c r="G7" s="11">
        <v>61</v>
      </c>
      <c r="H7">
        <f>VLOOKUP(wt!$A7,xtal_annotation!$A$1:$AK$109,7,FALSE)</f>
        <v>66</v>
      </c>
      <c r="I7">
        <f>VLOOKUP(wt!$A7,xtal_annotation!$A$1:$AK$109,8,FALSE)</f>
        <v>67</v>
      </c>
      <c r="J7" s="11">
        <v>68</v>
      </c>
      <c r="K7">
        <f>VLOOKUP(wt!$A7,xtal_annotation!$A$1:$AK$109,9,FALSE)</f>
        <v>68</v>
      </c>
      <c r="L7">
        <f>VLOOKUP(wt!$A7,xtal_annotation!$A$1:$AK$109,10,FALSE)</f>
        <v>69</v>
      </c>
      <c r="M7" s="11">
        <v>70</v>
      </c>
      <c r="N7">
        <f>VLOOKUP(wt!$A7,xtal_annotation!$A$1:$AK$109,11,FALSE)</f>
        <v>75</v>
      </c>
      <c r="O7">
        <f>VLOOKUP(wt!$A7,xtal_annotation!$A$1:$AK$109,12,FALSE)</f>
        <v>76</v>
      </c>
      <c r="P7" s="11">
        <v>77</v>
      </c>
      <c r="Q7">
        <f>VLOOKUP(wt!$A7,xtal_annotation!$A$1:$AK$109,13,FALSE)</f>
        <v>77</v>
      </c>
      <c r="R7">
        <f>VLOOKUP(wt!$A7,xtal_annotation!$A$1:$AK$109,14,FALSE)</f>
        <v>78</v>
      </c>
      <c r="S7" s="11">
        <v>84</v>
      </c>
      <c r="T7">
        <f>VLOOKUP(wt!$A7,xtal_annotation!$A$1:$AK$109,15,FALSE)</f>
        <v>84</v>
      </c>
      <c r="U7">
        <f>VLOOKUP(wt!$A7,xtal_annotation!$A$1:$AK$109,16,FALSE)</f>
        <v>85</v>
      </c>
      <c r="V7" s="11">
        <f>VLOOKUP(wt!$A7,xtal_annotation!$A$1:$AK$109,16,FALSE)</f>
        <v>85</v>
      </c>
      <c r="W7">
        <f>VLOOKUP(wt!$A7,xtal_annotation!$A$1:$AK$109,17,FALSE)</f>
        <v>88</v>
      </c>
      <c r="X7" t="str">
        <f>VLOOKUP(wt!$A7,xtal_annotation!$A$1:$AK$109,18,FALSE)</f>
        <v>-</v>
      </c>
      <c r="Y7" s="11" t="s">
        <v>4</v>
      </c>
      <c r="Z7" t="str">
        <f>VLOOKUP(wt!$A7,xtal_annotation!$A$1:$AK$109,19,FALSE)</f>
        <v>-</v>
      </c>
      <c r="AA7" t="str">
        <f>VLOOKUP(wt!$A7,xtal_annotation!$A$1:$AK$109,20,FALSE)</f>
        <v>-</v>
      </c>
      <c r="AB7" s="11" t="s">
        <v>4</v>
      </c>
      <c r="AC7" t="str">
        <f>VLOOKUP(wt!$A7,xtal_annotation!$A$1:$AK$109,21,FALSE)</f>
        <v>-</v>
      </c>
      <c r="AD7">
        <f>VLOOKUP(wt!$A7,xtal_annotation!$A$1:$AK$109,22,FALSE)</f>
        <v>89</v>
      </c>
      <c r="AE7" s="11">
        <v>89</v>
      </c>
      <c r="AF7">
        <f>VLOOKUP(wt!$A7,xtal_annotation!$A$1:$AK$109,23,FALSE)</f>
        <v>89</v>
      </c>
      <c r="AG7">
        <f>VLOOKUP(wt!$A7,xtal_annotation!$A$1:$AK$109,24,FALSE)</f>
        <v>90</v>
      </c>
      <c r="AH7" s="11">
        <v>90</v>
      </c>
      <c r="AI7">
        <f>VLOOKUP(wt!$A7,xtal_annotation!$A$1:$AK$109,25,FALSE)</f>
        <v>94</v>
      </c>
      <c r="AJ7">
        <f>VLOOKUP(wt!$A7,xtal_annotation!$A$1:$AK$109,26,FALSE)</f>
        <v>95</v>
      </c>
      <c r="AK7" s="11">
        <v>97</v>
      </c>
      <c r="AL7">
        <f>VLOOKUP(wt!$A7,xtal_annotation!$A$1:$AK$109,27,FALSE)</f>
        <v>97</v>
      </c>
      <c r="AM7">
        <f>VLOOKUP(wt!$A7,xtal_annotation!$A$1:$AK$109,28,FALSE)</f>
        <v>98</v>
      </c>
      <c r="AN7" s="11">
        <v>103</v>
      </c>
      <c r="AO7">
        <f>VLOOKUP(wt!$A7,xtal_annotation!$A$1:$AK$109,29,FALSE)</f>
        <v>104</v>
      </c>
      <c r="AP7">
        <f>VLOOKUP(wt!$A7,xtal_annotation!$A$1:$AK$109,30,FALSE)</f>
        <v>105</v>
      </c>
      <c r="AQ7" s="11">
        <v>106</v>
      </c>
      <c r="AR7">
        <f>VLOOKUP(wt!$A7,xtal_annotation!$A$1:$AK$109,31,FALSE)</f>
        <v>106</v>
      </c>
      <c r="AS7">
        <f>VLOOKUP(wt!$A7,xtal_annotation!$A$1:$AK$109,32,FALSE)</f>
        <v>107</v>
      </c>
      <c r="AT7" s="11">
        <v>107</v>
      </c>
      <c r="AU7">
        <f>VLOOKUP(wt!$A7,xtal_annotation!$A$1:$AK$109,33,FALSE)</f>
        <v>110</v>
      </c>
      <c r="AV7">
        <f>VLOOKUP(wt!$A7,xtal_annotation!$A$1:$AK$109,34,FALSE)</f>
        <v>112</v>
      </c>
      <c r="AW7" s="11">
        <v>114</v>
      </c>
      <c r="AX7">
        <f>VLOOKUP(wt!$A7,xtal_annotation!$A$1:$AK$109,35,FALSE)</f>
        <v>114</v>
      </c>
      <c r="AY7">
        <f>VLOOKUP(wt!$A7,xtal_annotation!$A$1:$AK$109,36,FALSE)</f>
        <v>115</v>
      </c>
      <c r="AZ7" s="11">
        <v>118</v>
      </c>
      <c r="BA7">
        <f>VLOOKUP(wt!$A7,xtal_annotation!$A$1:$AK$109,37,FALSE)</f>
        <v>119</v>
      </c>
    </row>
    <row r="8" spans="1:54" x14ac:dyDescent="0.2">
      <c r="A8" s="9" t="str">
        <f t="shared" ref="A8:A16" si="1">CONCATENATE(B8,"__wt")</f>
        <v>pacr_human__wt</v>
      </c>
      <c r="B8" s="6" t="s">
        <v>26</v>
      </c>
      <c r="C8">
        <f>VLOOKUP(wt!$A8,xtal_annotation!$A$1:$AK$109,4,FALSE)</f>
        <v>26</v>
      </c>
      <c r="D8" s="11">
        <v>34</v>
      </c>
      <c r="E8">
        <f>VLOOKUP(wt!$A8,xtal_annotation!$A$1:$AK$109,5,FALSE)</f>
        <v>49</v>
      </c>
      <c r="F8">
        <f>VLOOKUP(wt!$A8,xtal_annotation!$A$1:$AK$109,6,FALSE)</f>
        <v>53</v>
      </c>
      <c r="G8" s="11">
        <v>54</v>
      </c>
      <c r="H8">
        <f>VLOOKUP(wt!$A8,xtal_annotation!$A$1:$AK$109,7,FALSE)</f>
        <v>59</v>
      </c>
      <c r="I8">
        <f>VLOOKUP(wt!$A8,xtal_annotation!$A$1:$AK$109,8,FALSE)</f>
        <v>60</v>
      </c>
      <c r="J8" s="11">
        <v>61</v>
      </c>
      <c r="K8">
        <f>VLOOKUP(wt!$A8,xtal_annotation!$A$1:$AK$109,9,FALSE)</f>
        <v>61</v>
      </c>
      <c r="L8">
        <f>VLOOKUP(wt!$A8,xtal_annotation!$A$1:$AK$109,10,FALSE)</f>
        <v>62</v>
      </c>
      <c r="M8" s="11">
        <v>63</v>
      </c>
      <c r="N8">
        <f>VLOOKUP(wt!$A8,xtal_annotation!$A$1:$AK$109,11,FALSE)</f>
        <v>68</v>
      </c>
      <c r="O8">
        <f>VLOOKUP(wt!$A8,xtal_annotation!$A$1:$AK$109,12,FALSE)</f>
        <v>69</v>
      </c>
      <c r="P8" s="11">
        <v>70</v>
      </c>
      <c r="Q8">
        <f>VLOOKUP(wt!$A8,xtal_annotation!$A$1:$AK$109,13,FALSE)</f>
        <v>70</v>
      </c>
      <c r="R8">
        <f>VLOOKUP(wt!$A8,xtal_annotation!$A$1:$AK$109,14,FALSE)</f>
        <v>71</v>
      </c>
      <c r="S8" s="11">
        <v>77</v>
      </c>
      <c r="T8">
        <f>VLOOKUP(wt!$A8,xtal_annotation!$A$1:$AK$109,15,FALSE)</f>
        <v>77</v>
      </c>
      <c r="U8">
        <f>VLOOKUP(wt!$A8,xtal_annotation!$A$1:$AK$109,16,FALSE)</f>
        <v>78</v>
      </c>
      <c r="V8" s="11">
        <f>VLOOKUP(wt!$A8,xtal_annotation!$A$1:$AK$109,16,FALSE)</f>
        <v>78</v>
      </c>
      <c r="W8">
        <f>VLOOKUP(wt!$A8,xtal_annotation!$A$1:$AK$109,17,FALSE)</f>
        <v>84</v>
      </c>
      <c r="X8" t="str">
        <f>VLOOKUP(wt!$A8,xtal_annotation!$A$1:$AK$109,18,FALSE)</f>
        <v>-</v>
      </c>
      <c r="Y8" s="11" t="s">
        <v>4</v>
      </c>
      <c r="Z8" t="str">
        <f>VLOOKUP(wt!$A8,xtal_annotation!$A$1:$AK$109,19,FALSE)</f>
        <v>-</v>
      </c>
      <c r="AA8" t="str">
        <f>VLOOKUP(wt!$A8,xtal_annotation!$A$1:$AK$109,20,FALSE)</f>
        <v>-</v>
      </c>
      <c r="AB8" s="11" t="s">
        <v>4</v>
      </c>
      <c r="AC8" t="str">
        <f>VLOOKUP(wt!$A8,xtal_annotation!$A$1:$AK$109,21,FALSE)</f>
        <v>-</v>
      </c>
      <c r="AD8" t="str">
        <f>VLOOKUP(wt!$A8,xtal_annotation!$A$1:$AK$109,22,FALSE)</f>
        <v>-</v>
      </c>
      <c r="AE8" s="11" t="s">
        <v>4</v>
      </c>
      <c r="AF8" t="str">
        <f>VLOOKUP(wt!$A8,xtal_annotation!$A$1:$AK$109,23,FALSE)</f>
        <v>-</v>
      </c>
      <c r="AG8" t="str">
        <f>VLOOKUP(wt!$A8,xtal_annotation!$A$1:$AK$109,24,FALSE)</f>
        <v>-</v>
      </c>
      <c r="AH8" s="11" t="s">
        <v>4</v>
      </c>
      <c r="AI8" t="str">
        <f>VLOOKUP(wt!$A8,xtal_annotation!$A$1:$AK$109,25,FALSE)</f>
        <v>-</v>
      </c>
      <c r="AJ8">
        <f>VLOOKUP(wt!$A8,xtal_annotation!$A$1:$AK$109,26,FALSE)</f>
        <v>112</v>
      </c>
      <c r="AK8" s="11">
        <v>91</v>
      </c>
      <c r="AL8">
        <f>VLOOKUP(wt!$A8,xtal_annotation!$A$1:$AK$109,27,FALSE)</f>
        <v>112</v>
      </c>
      <c r="AM8">
        <f>VLOOKUP(wt!$A8,xtal_annotation!$A$1:$AK$109,28,FALSE)</f>
        <v>113</v>
      </c>
      <c r="AN8" s="11">
        <v>97</v>
      </c>
      <c r="AO8">
        <f>VLOOKUP(wt!$A8,xtal_annotation!$A$1:$AK$109,29,FALSE)</f>
        <v>119</v>
      </c>
      <c r="AP8">
        <f>VLOOKUP(wt!$A8,xtal_annotation!$A$1:$AK$109,30,FALSE)</f>
        <v>120</v>
      </c>
      <c r="AQ8" s="11">
        <v>100</v>
      </c>
      <c r="AR8">
        <f>VLOOKUP(wt!$A8,xtal_annotation!$A$1:$AK$109,31,FALSE)</f>
        <v>121</v>
      </c>
      <c r="AS8">
        <f>VLOOKUP(wt!$A8,xtal_annotation!$A$1:$AK$109,32,FALSE)</f>
        <v>122</v>
      </c>
      <c r="AT8" s="11">
        <v>101</v>
      </c>
      <c r="AU8">
        <f>VLOOKUP(wt!$A8,xtal_annotation!$A$1:$AK$109,33,FALSE)</f>
        <v>124</v>
      </c>
      <c r="AV8">
        <f>VLOOKUP(wt!$A8,xtal_annotation!$A$1:$AK$109,34,FALSE)</f>
        <v>105</v>
      </c>
      <c r="AW8" s="11">
        <v>106</v>
      </c>
      <c r="AX8">
        <f>VLOOKUP(wt!$A8,xtal_annotation!$A$1:$AK$109,35,FALSE)</f>
        <v>107</v>
      </c>
      <c r="AY8">
        <f>VLOOKUP(wt!$A8,xtal_annotation!$A$1:$AK$109,36,FALSE)</f>
        <v>108</v>
      </c>
      <c r="AZ8" s="11">
        <v>113</v>
      </c>
      <c r="BA8">
        <f>VLOOKUP(wt!$A8,xtal_annotation!$A$1:$AK$109,37,FALSE)</f>
        <v>114</v>
      </c>
    </row>
    <row r="9" spans="1:54" x14ac:dyDescent="0.2">
      <c r="A9" s="9" t="str">
        <f t="shared" si="1"/>
        <v>vipr2_human__wt</v>
      </c>
      <c r="B9" s="6" t="s">
        <v>28</v>
      </c>
      <c r="C9">
        <f>VLOOKUP(wt!$A9,xtal_annotation!$A$1:$AK$109,4,FALSE)</f>
        <v>26</v>
      </c>
      <c r="D9" s="11">
        <v>38</v>
      </c>
      <c r="E9">
        <f>VLOOKUP(wt!$A9,xtal_annotation!$A$1:$AK$109,5,FALSE)</f>
        <v>46</v>
      </c>
      <c r="F9">
        <f>VLOOKUP(wt!$A9,xtal_annotation!$A$1:$AK$109,6,FALSE)</f>
        <v>51</v>
      </c>
      <c r="G9" s="11">
        <v>52</v>
      </c>
      <c r="H9">
        <f>VLOOKUP(wt!$A9,xtal_annotation!$A$1:$AK$109,7,FALSE)</f>
        <v>57</v>
      </c>
      <c r="I9">
        <f>VLOOKUP(wt!$A9,xtal_annotation!$A$1:$AK$109,8,FALSE)</f>
        <v>58</v>
      </c>
      <c r="J9" s="11">
        <v>59</v>
      </c>
      <c r="K9">
        <f>VLOOKUP(wt!$A9,xtal_annotation!$A$1:$AK$109,9,FALSE)</f>
        <v>59</v>
      </c>
      <c r="L9">
        <f>VLOOKUP(wt!$A9,xtal_annotation!$A$1:$AK$109,10,FALSE)</f>
        <v>60</v>
      </c>
      <c r="M9" s="11">
        <v>61</v>
      </c>
      <c r="N9">
        <f>VLOOKUP(wt!$A9,xtal_annotation!$A$1:$AK$109,11,FALSE)</f>
        <v>66</v>
      </c>
      <c r="O9">
        <f>VLOOKUP(wt!$A9,xtal_annotation!$A$1:$AK$109,12,FALSE)</f>
        <v>67</v>
      </c>
      <c r="P9" s="11">
        <v>68</v>
      </c>
      <c r="Q9">
        <f>VLOOKUP(wt!$A9,xtal_annotation!$A$1:$AK$109,13,FALSE)</f>
        <v>68</v>
      </c>
      <c r="R9">
        <f>VLOOKUP(wt!$A9,xtal_annotation!$A$1:$AK$109,14,FALSE)</f>
        <v>69</v>
      </c>
      <c r="S9" s="11">
        <v>75</v>
      </c>
      <c r="T9">
        <f>VLOOKUP(wt!$A9,xtal_annotation!$A$1:$AK$109,15,FALSE)</f>
        <v>75</v>
      </c>
      <c r="U9">
        <f>VLOOKUP(wt!$A9,xtal_annotation!$A$1:$AK$109,16,FALSE)</f>
        <v>76</v>
      </c>
      <c r="V9" s="11">
        <f>VLOOKUP(wt!$A9,xtal_annotation!$A$1:$AK$109,16,FALSE)</f>
        <v>76</v>
      </c>
      <c r="W9">
        <f>VLOOKUP(wt!$A9,xtal_annotation!$A$1:$AK$109,17,FALSE)</f>
        <v>82</v>
      </c>
      <c r="X9" t="str">
        <f>VLOOKUP(wt!$A9,xtal_annotation!$A$1:$AK$109,18,FALSE)</f>
        <v>-</v>
      </c>
      <c r="Y9" s="11" t="s">
        <v>4</v>
      </c>
      <c r="Z9" t="str">
        <f>VLOOKUP(wt!$A9,xtal_annotation!$A$1:$AK$109,19,FALSE)</f>
        <v>-</v>
      </c>
      <c r="AA9" t="str">
        <f>VLOOKUP(wt!$A9,xtal_annotation!$A$1:$AK$109,20,FALSE)</f>
        <v>-</v>
      </c>
      <c r="AB9" s="11" t="s">
        <v>4</v>
      </c>
      <c r="AC9" t="str">
        <f>VLOOKUP(wt!$A9,xtal_annotation!$A$1:$AK$109,21,FALSE)</f>
        <v>-</v>
      </c>
      <c r="AD9" t="str">
        <f>VLOOKUP(wt!$A9,xtal_annotation!$A$1:$AK$109,22,FALSE)</f>
        <v>-</v>
      </c>
      <c r="AE9" s="11" t="s">
        <v>4</v>
      </c>
      <c r="AF9" t="str">
        <f>VLOOKUP(wt!$A9,xtal_annotation!$A$1:$AK$109,23,FALSE)</f>
        <v>-</v>
      </c>
      <c r="AG9" t="str">
        <f>VLOOKUP(wt!$A9,xtal_annotation!$A$1:$AK$109,24,FALSE)</f>
        <v>-</v>
      </c>
      <c r="AH9" s="11" t="s">
        <v>4</v>
      </c>
      <c r="AI9" t="str">
        <f>VLOOKUP(wt!$A9,xtal_annotation!$A$1:$AK$109,25,FALSE)</f>
        <v>-</v>
      </c>
      <c r="AJ9">
        <f>VLOOKUP(wt!$A9,xtal_annotation!$A$1:$AK$109,26,FALSE)</f>
        <v>87</v>
      </c>
      <c r="AK9" s="11">
        <v>87</v>
      </c>
      <c r="AL9">
        <f>VLOOKUP(wt!$A9,xtal_annotation!$A$1:$AK$109,27,FALSE)</f>
        <v>87</v>
      </c>
      <c r="AM9">
        <f>VLOOKUP(wt!$A9,xtal_annotation!$A$1:$AK$109,28,FALSE)</f>
        <v>88</v>
      </c>
      <c r="AN9" s="11">
        <v>93</v>
      </c>
      <c r="AO9">
        <f>VLOOKUP(wt!$A9,xtal_annotation!$A$1:$AK$109,29,FALSE)</f>
        <v>94</v>
      </c>
      <c r="AP9">
        <f>VLOOKUP(wt!$A9,xtal_annotation!$A$1:$AK$109,30,FALSE)</f>
        <v>95</v>
      </c>
      <c r="AQ9" s="11">
        <v>96</v>
      </c>
      <c r="AR9">
        <f>VLOOKUP(wt!$A9,xtal_annotation!$A$1:$AK$109,31,FALSE)</f>
        <v>96</v>
      </c>
      <c r="AS9">
        <f>VLOOKUP(wt!$A9,xtal_annotation!$A$1:$AK$109,32,FALSE)</f>
        <v>97</v>
      </c>
      <c r="AT9" s="11">
        <v>97</v>
      </c>
      <c r="AU9">
        <f>VLOOKUP(wt!$A9,xtal_annotation!$A$1:$AK$109,33,FALSE)</f>
        <v>99</v>
      </c>
      <c r="AV9">
        <f>VLOOKUP(wt!$A9,xtal_annotation!$A$1:$AK$109,34,FALSE)</f>
        <v>101</v>
      </c>
      <c r="AW9" s="11">
        <v>102</v>
      </c>
      <c r="AX9">
        <f>VLOOKUP(wt!$A9,xtal_annotation!$A$1:$AK$109,35,FALSE)</f>
        <v>103</v>
      </c>
      <c r="AY9">
        <f>VLOOKUP(wt!$A9,xtal_annotation!$A$1:$AK$109,36,FALSE)</f>
        <v>104</v>
      </c>
      <c r="AZ9" s="11">
        <v>109</v>
      </c>
      <c r="BA9">
        <f>VLOOKUP(wt!$A9,xtal_annotation!$A$1:$AK$109,37,FALSE)</f>
        <v>110</v>
      </c>
    </row>
    <row r="10" spans="1:54" x14ac:dyDescent="0.2">
      <c r="A10" s="9" t="str">
        <f t="shared" si="1"/>
        <v>ghrhr_human__wt</v>
      </c>
      <c r="B10" s="6" t="s">
        <v>32</v>
      </c>
      <c r="C10">
        <f>VLOOKUP(wt!$A10,xtal_annotation!$A$1:$AK$109,4,FALSE)</f>
        <v>34</v>
      </c>
      <c r="D10" s="11">
        <v>41</v>
      </c>
      <c r="E10">
        <f>VLOOKUP(wt!$A10,xtal_annotation!$A$1:$AK$109,5,FALSE)</f>
        <v>48</v>
      </c>
      <c r="F10">
        <f>VLOOKUP(wt!$A10,xtal_annotation!$A$1:$AK$109,6,FALSE)</f>
        <v>54</v>
      </c>
      <c r="G10" s="11">
        <v>55</v>
      </c>
      <c r="H10">
        <f>VLOOKUP(wt!$A10,xtal_annotation!$A$1:$AK$109,7,FALSE)</f>
        <v>60</v>
      </c>
      <c r="I10">
        <f>VLOOKUP(wt!$A10,xtal_annotation!$A$1:$AK$109,8,FALSE)</f>
        <v>61</v>
      </c>
      <c r="J10" s="11">
        <v>62</v>
      </c>
      <c r="K10">
        <f>VLOOKUP(wt!$A10,xtal_annotation!$A$1:$AK$109,9,FALSE)</f>
        <v>62</v>
      </c>
      <c r="L10">
        <f>VLOOKUP(wt!$A10,xtal_annotation!$A$1:$AK$109,10,FALSE)</f>
        <v>63</v>
      </c>
      <c r="M10" s="11">
        <v>64</v>
      </c>
      <c r="N10">
        <f>VLOOKUP(wt!$A10,xtal_annotation!$A$1:$AK$109,11,FALSE)</f>
        <v>69</v>
      </c>
      <c r="O10">
        <f>VLOOKUP(wt!$A10,xtal_annotation!$A$1:$AK$109,12,FALSE)</f>
        <v>70</v>
      </c>
      <c r="P10" s="11">
        <v>71</v>
      </c>
      <c r="Q10">
        <f>VLOOKUP(wt!$A10,xtal_annotation!$A$1:$AK$109,13,FALSE)</f>
        <v>71</v>
      </c>
      <c r="R10">
        <f>VLOOKUP(wt!$A10,xtal_annotation!$A$1:$AK$109,14,FALSE)</f>
        <v>72</v>
      </c>
      <c r="S10" s="11">
        <v>78</v>
      </c>
      <c r="T10">
        <f>VLOOKUP(wt!$A10,xtal_annotation!$A$1:$AK$109,15,FALSE)</f>
        <v>78</v>
      </c>
      <c r="U10">
        <f>VLOOKUP(wt!$A10,xtal_annotation!$A$1:$AK$109,16,FALSE)</f>
        <v>79</v>
      </c>
      <c r="V10" s="11">
        <f>VLOOKUP(wt!$A10,xtal_annotation!$A$1:$AK$109,16,FALSE)</f>
        <v>79</v>
      </c>
      <c r="W10">
        <f>VLOOKUP(wt!$A10,xtal_annotation!$A$1:$AK$109,17,FALSE)</f>
        <v>85</v>
      </c>
      <c r="X10" t="str">
        <f>VLOOKUP(wt!$A10,xtal_annotation!$A$1:$AK$109,18,FALSE)</f>
        <v>-</v>
      </c>
      <c r="Y10" s="11" t="s">
        <v>4</v>
      </c>
      <c r="Z10" t="str">
        <f>VLOOKUP(wt!$A10,xtal_annotation!$A$1:$AK$109,19,FALSE)</f>
        <v>-</v>
      </c>
      <c r="AA10" t="str">
        <f>VLOOKUP(wt!$A10,xtal_annotation!$A$1:$AK$109,20,FALSE)</f>
        <v>-</v>
      </c>
      <c r="AB10" s="11" t="s">
        <v>4</v>
      </c>
      <c r="AC10" t="str">
        <f>VLOOKUP(wt!$A10,xtal_annotation!$A$1:$AK$109,21,FALSE)</f>
        <v>-</v>
      </c>
      <c r="AD10" t="str">
        <f>VLOOKUP(wt!$A10,xtal_annotation!$A$1:$AK$109,22,FALSE)</f>
        <v>-</v>
      </c>
      <c r="AE10" s="11" t="s">
        <v>4</v>
      </c>
      <c r="AF10" t="str">
        <f>VLOOKUP(wt!$A10,xtal_annotation!$A$1:$AK$109,23,FALSE)</f>
        <v>-</v>
      </c>
      <c r="AG10" t="str">
        <f>VLOOKUP(wt!$A10,xtal_annotation!$A$1:$AK$109,24,FALSE)</f>
        <v>-</v>
      </c>
      <c r="AH10" s="11" t="s">
        <v>4</v>
      </c>
      <c r="AI10" t="str">
        <f>VLOOKUP(wt!$A10,xtal_annotation!$A$1:$AK$109,25,FALSE)</f>
        <v>-</v>
      </c>
      <c r="AJ10">
        <f>VLOOKUP(wt!$A10,xtal_annotation!$A$1:$AK$109,26,FALSE)</f>
        <v>90</v>
      </c>
      <c r="AK10" s="11">
        <v>90</v>
      </c>
      <c r="AL10">
        <f>VLOOKUP(wt!$A10,xtal_annotation!$A$1:$AK$109,27,FALSE)</f>
        <v>90</v>
      </c>
      <c r="AM10">
        <f>VLOOKUP(wt!$A10,xtal_annotation!$A$1:$AK$109,28,FALSE)</f>
        <v>91</v>
      </c>
      <c r="AN10" s="11">
        <v>96</v>
      </c>
      <c r="AO10">
        <f>VLOOKUP(wt!$A10,xtal_annotation!$A$1:$AK$109,29,FALSE)</f>
        <v>97</v>
      </c>
      <c r="AP10">
        <f>VLOOKUP(wt!$A10,xtal_annotation!$A$1:$AK$109,30,FALSE)</f>
        <v>98</v>
      </c>
      <c r="AQ10" s="11">
        <v>99</v>
      </c>
      <c r="AR10">
        <f>VLOOKUP(wt!$A10,xtal_annotation!$A$1:$AK$109,31,FALSE)</f>
        <v>99</v>
      </c>
      <c r="AS10">
        <f>VLOOKUP(wt!$A10,xtal_annotation!$A$1:$AK$109,32,FALSE)</f>
        <v>100</v>
      </c>
      <c r="AT10" s="11">
        <v>100</v>
      </c>
      <c r="AU10">
        <f>VLOOKUP(wt!$A10,xtal_annotation!$A$1:$AK$109,33,FALSE)</f>
        <v>102</v>
      </c>
      <c r="AV10">
        <f>VLOOKUP(wt!$A10,xtal_annotation!$A$1:$AK$109,34,FALSE)</f>
        <v>104</v>
      </c>
      <c r="AW10" s="11">
        <v>105</v>
      </c>
      <c r="AX10">
        <f>VLOOKUP(wt!$A10,xtal_annotation!$A$1:$AK$109,35,FALSE)</f>
        <v>106</v>
      </c>
      <c r="AY10">
        <f>VLOOKUP(wt!$A10,xtal_annotation!$A$1:$AK$109,36,FALSE)</f>
        <v>107</v>
      </c>
      <c r="AZ10" s="11">
        <v>112</v>
      </c>
      <c r="BA10">
        <f>VLOOKUP(wt!$A10,xtal_annotation!$A$1:$AK$109,37,FALSE)</f>
        <v>112</v>
      </c>
    </row>
    <row r="11" spans="1:54" x14ac:dyDescent="0.2">
      <c r="A11" s="9" t="str">
        <f t="shared" si="1"/>
        <v>crfr1_human__wt</v>
      </c>
      <c r="B11" s="6" t="s">
        <v>34</v>
      </c>
      <c r="C11">
        <f>VLOOKUP(wt!$A11,xtal_annotation!$A$1:$AK$109,4,FALSE)</f>
        <v>17</v>
      </c>
      <c r="D11" s="11">
        <v>30</v>
      </c>
      <c r="E11">
        <f>VLOOKUP(wt!$A11,xtal_annotation!$A$1:$AK$109,5,FALSE)</f>
        <v>34</v>
      </c>
      <c r="F11">
        <f>VLOOKUP(wt!$A11,xtal_annotation!$A$1:$AK$109,6,FALSE)</f>
        <v>42</v>
      </c>
      <c r="G11" s="11">
        <v>44</v>
      </c>
      <c r="H11">
        <f>VLOOKUP(wt!$A11,xtal_annotation!$A$1:$AK$109,7,FALSE)</f>
        <v>49</v>
      </c>
      <c r="I11">
        <f>VLOOKUP(wt!$A11,xtal_annotation!$A$1:$AK$109,8,FALSE)</f>
        <v>50</v>
      </c>
      <c r="J11" s="11">
        <v>51</v>
      </c>
      <c r="K11">
        <f>VLOOKUP(wt!$A11,xtal_annotation!$A$1:$AK$109,9,FALSE)</f>
        <v>51</v>
      </c>
      <c r="L11">
        <f>VLOOKUP(wt!$A11,xtal_annotation!$A$1:$AK$109,10,FALSE)</f>
        <v>52</v>
      </c>
      <c r="M11" s="11">
        <v>54</v>
      </c>
      <c r="N11">
        <f>VLOOKUP(wt!$A11,xtal_annotation!$A$1:$AK$109,11,FALSE)</f>
        <v>59</v>
      </c>
      <c r="O11">
        <f>VLOOKUP(wt!$A11,xtal_annotation!$A$1:$AK$109,12,FALSE)</f>
        <v>60</v>
      </c>
      <c r="P11" s="11">
        <v>61</v>
      </c>
      <c r="Q11">
        <f>VLOOKUP(wt!$A11,xtal_annotation!$A$1:$AK$109,13,FALSE)</f>
        <v>61</v>
      </c>
      <c r="R11">
        <f>VLOOKUP(wt!$A11,xtal_annotation!$A$1:$AK$109,14,FALSE)</f>
        <v>62</v>
      </c>
      <c r="S11" s="11">
        <v>68</v>
      </c>
      <c r="T11">
        <f>VLOOKUP(wt!$A11,xtal_annotation!$A$1:$AK$109,15,FALSE)</f>
        <v>68</v>
      </c>
      <c r="U11">
        <f>VLOOKUP(wt!$A11,xtal_annotation!$A$1:$AK$109,16,FALSE)</f>
        <v>69</v>
      </c>
      <c r="V11" s="11">
        <f>VLOOKUP(wt!$A11,xtal_annotation!$A$1:$AK$109,16,FALSE)</f>
        <v>69</v>
      </c>
      <c r="W11">
        <f>VLOOKUP(wt!$A11,xtal_annotation!$A$1:$AK$109,17,FALSE)</f>
        <v>72</v>
      </c>
      <c r="X11">
        <f>VLOOKUP(wt!$A11,xtal_annotation!$A$1:$AK$109,18,FALSE)</f>
        <v>73</v>
      </c>
      <c r="Y11" s="11">
        <v>74</v>
      </c>
      <c r="Z11">
        <f>VLOOKUP(wt!$A11,xtal_annotation!$A$1:$AK$109,19,FALSE)</f>
        <v>74</v>
      </c>
      <c r="AA11">
        <f>VLOOKUP(wt!$A11,xtal_annotation!$A$1:$AK$109,20,FALSE)</f>
        <v>75</v>
      </c>
      <c r="AB11" s="11">
        <v>75</v>
      </c>
      <c r="AC11">
        <f>VLOOKUP(wt!$A11,xtal_annotation!$A$1:$AK$109,21,FALSE)</f>
        <v>76</v>
      </c>
      <c r="AD11" t="str">
        <f>VLOOKUP(wt!$A11,xtal_annotation!$A$1:$AK$109,22,FALSE)</f>
        <v>-</v>
      </c>
      <c r="AE11" s="11" t="s">
        <v>4</v>
      </c>
      <c r="AF11" t="str">
        <f>VLOOKUP(wt!$A11,xtal_annotation!$A$1:$AK$109,23,FALSE)</f>
        <v>-</v>
      </c>
      <c r="AG11" t="str">
        <f>VLOOKUP(wt!$A11,xtal_annotation!$A$1:$AK$109,24,FALSE)</f>
        <v>-</v>
      </c>
      <c r="AH11" s="11" t="s">
        <v>4</v>
      </c>
      <c r="AI11" t="str">
        <f>VLOOKUP(wt!$A11,xtal_annotation!$A$1:$AK$109,25,FALSE)</f>
        <v>-</v>
      </c>
      <c r="AJ11">
        <f>VLOOKUP(wt!$A11,xtal_annotation!$A$1:$AK$109,26,FALSE)</f>
        <v>77</v>
      </c>
      <c r="AK11" s="11">
        <v>81</v>
      </c>
      <c r="AL11">
        <f>VLOOKUP(wt!$A11,xtal_annotation!$A$1:$AK$109,27,FALSE)</f>
        <v>81</v>
      </c>
      <c r="AM11">
        <f>VLOOKUP(wt!$A11,xtal_annotation!$A$1:$AK$109,28,FALSE)</f>
        <v>82</v>
      </c>
      <c r="AN11" s="11">
        <v>87</v>
      </c>
      <c r="AO11">
        <f>VLOOKUP(wt!$A11,xtal_annotation!$A$1:$AK$109,29,FALSE)</f>
        <v>88</v>
      </c>
      <c r="AP11">
        <f>VLOOKUP(wt!$A11,xtal_annotation!$A$1:$AK$109,30,FALSE)</f>
        <v>89</v>
      </c>
      <c r="AQ11" s="11">
        <v>90</v>
      </c>
      <c r="AR11">
        <f>VLOOKUP(wt!$A11,xtal_annotation!$A$1:$AK$109,31,FALSE)</f>
        <v>90</v>
      </c>
      <c r="AS11">
        <f>VLOOKUP(wt!$A11,xtal_annotation!$A$1:$AK$109,32,FALSE)</f>
        <v>91</v>
      </c>
      <c r="AT11" s="11">
        <v>91</v>
      </c>
      <c r="AU11">
        <f>VLOOKUP(wt!$A11,xtal_annotation!$A$1:$AK$109,33,FALSE)</f>
        <v>94</v>
      </c>
      <c r="AV11">
        <f>VLOOKUP(wt!$A11,xtal_annotation!$A$1:$AK$109,34,FALSE)</f>
        <v>96</v>
      </c>
      <c r="AW11" s="11">
        <v>98</v>
      </c>
      <c r="AX11">
        <f>VLOOKUP(wt!$A11,xtal_annotation!$A$1:$AK$109,35,FALSE)</f>
        <v>98</v>
      </c>
      <c r="AY11">
        <f>VLOOKUP(wt!$A11,xtal_annotation!$A$1:$AK$109,36,FALSE)</f>
        <v>99</v>
      </c>
      <c r="AZ11" s="11">
        <v>102</v>
      </c>
      <c r="BA11">
        <f>VLOOKUP(wt!$A11,xtal_annotation!$A$1:$AK$109,37,FALSE)</f>
        <v>102</v>
      </c>
    </row>
    <row r="12" spans="1:54" x14ac:dyDescent="0.2">
      <c r="A12" s="9" t="str">
        <f t="shared" si="1"/>
        <v>crfr2_human__wt</v>
      </c>
      <c r="B12" s="6" t="s">
        <v>36</v>
      </c>
      <c r="C12">
        <f>VLOOKUP(wt!$A12,xtal_annotation!$A$1:$AK$109,4,FALSE)</f>
        <v>1</v>
      </c>
      <c r="D12" s="11">
        <v>14</v>
      </c>
      <c r="E12">
        <f>VLOOKUP(wt!$A12,xtal_annotation!$A$1:$AK$109,5,FALSE)</f>
        <v>28</v>
      </c>
      <c r="F12">
        <f>VLOOKUP(wt!$A12,xtal_annotation!$A$1:$AK$109,6,FALSE)</f>
        <v>39</v>
      </c>
      <c r="G12" s="11">
        <v>40</v>
      </c>
      <c r="H12">
        <f>VLOOKUP(wt!$A12,xtal_annotation!$A$1:$AK$109,7,FALSE)</f>
        <v>45</v>
      </c>
      <c r="I12">
        <f>VLOOKUP(wt!$A12,xtal_annotation!$A$1:$AK$109,8,FALSE)</f>
        <v>46</v>
      </c>
      <c r="J12" s="11">
        <v>47</v>
      </c>
      <c r="K12">
        <f>VLOOKUP(wt!$A12,xtal_annotation!$A$1:$AK$109,9,FALSE)</f>
        <v>47</v>
      </c>
      <c r="L12">
        <f>VLOOKUP(wt!$A12,xtal_annotation!$A$1:$AK$109,10,FALSE)</f>
        <v>48</v>
      </c>
      <c r="M12" s="11">
        <v>50</v>
      </c>
      <c r="N12">
        <f>VLOOKUP(wt!$A12,xtal_annotation!$A$1:$AK$109,11,FALSE)</f>
        <v>55</v>
      </c>
      <c r="O12">
        <f>VLOOKUP(wt!$A12,xtal_annotation!$A$1:$AK$109,12,FALSE)</f>
        <v>56</v>
      </c>
      <c r="P12" s="11">
        <v>57</v>
      </c>
      <c r="Q12">
        <f>VLOOKUP(wt!$A12,xtal_annotation!$A$1:$AK$109,13,FALSE)</f>
        <v>57</v>
      </c>
      <c r="R12">
        <f>VLOOKUP(wt!$A12,xtal_annotation!$A$1:$AK$109,14,FALSE)</f>
        <v>58</v>
      </c>
      <c r="S12" s="11">
        <v>64</v>
      </c>
      <c r="T12">
        <f>VLOOKUP(wt!$A12,xtal_annotation!$A$1:$AK$109,15,FALSE)</f>
        <v>64</v>
      </c>
      <c r="U12">
        <f>VLOOKUP(wt!$A12,xtal_annotation!$A$1:$AK$109,16,FALSE)</f>
        <v>65</v>
      </c>
      <c r="V12" s="11">
        <f>VLOOKUP(wt!$A12,xtal_annotation!$A$1:$AK$109,16,FALSE)</f>
        <v>65</v>
      </c>
      <c r="W12">
        <f>VLOOKUP(wt!$A12,xtal_annotation!$A$1:$AK$109,17,FALSE)</f>
        <v>68</v>
      </c>
      <c r="X12">
        <f>VLOOKUP(wt!$A12,xtal_annotation!$A$1:$AK$109,18,FALSE)</f>
        <v>69</v>
      </c>
      <c r="Y12" s="11">
        <v>70</v>
      </c>
      <c r="Z12">
        <f>VLOOKUP(wt!$A12,xtal_annotation!$A$1:$AK$109,19,FALSE)</f>
        <v>70</v>
      </c>
      <c r="AA12">
        <f>VLOOKUP(wt!$A12,xtal_annotation!$A$1:$AK$109,20,FALSE)</f>
        <v>71</v>
      </c>
      <c r="AB12" s="11">
        <v>71</v>
      </c>
      <c r="AC12">
        <f>VLOOKUP(wt!$A12,xtal_annotation!$A$1:$AK$109,21,FALSE)</f>
        <v>72</v>
      </c>
      <c r="AD12" t="str">
        <f>VLOOKUP(wt!$A12,xtal_annotation!$A$1:$AK$109,22,FALSE)</f>
        <v>-</v>
      </c>
      <c r="AE12" s="11" t="s">
        <v>4</v>
      </c>
      <c r="AF12" t="str">
        <f>VLOOKUP(wt!$A12,xtal_annotation!$A$1:$AK$109,23,FALSE)</f>
        <v>-</v>
      </c>
      <c r="AG12" t="str">
        <f>VLOOKUP(wt!$A12,xtal_annotation!$A$1:$AK$109,24,FALSE)</f>
        <v>-</v>
      </c>
      <c r="AH12" s="11" t="s">
        <v>4</v>
      </c>
      <c r="AI12" t="str">
        <f>VLOOKUP(wt!$A12,xtal_annotation!$A$1:$AK$109,25,FALSE)</f>
        <v>-</v>
      </c>
      <c r="AJ12">
        <f>VLOOKUP(wt!$A12,xtal_annotation!$A$1:$AK$109,26,FALSE)</f>
        <v>73</v>
      </c>
      <c r="AK12" s="11">
        <v>77</v>
      </c>
      <c r="AL12">
        <f>VLOOKUP(wt!$A12,xtal_annotation!$A$1:$AK$109,27,FALSE)</f>
        <v>77</v>
      </c>
      <c r="AM12">
        <f>VLOOKUP(wt!$A12,xtal_annotation!$A$1:$AK$109,28,FALSE)</f>
        <v>78</v>
      </c>
      <c r="AN12" s="11">
        <v>83</v>
      </c>
      <c r="AO12">
        <f>VLOOKUP(wt!$A12,xtal_annotation!$A$1:$AK$109,29,FALSE)</f>
        <v>84</v>
      </c>
      <c r="AP12">
        <f>VLOOKUP(wt!$A12,xtal_annotation!$A$1:$AK$109,30,FALSE)</f>
        <v>85</v>
      </c>
      <c r="AQ12" s="11">
        <v>86</v>
      </c>
      <c r="AR12">
        <f>VLOOKUP(wt!$A12,xtal_annotation!$A$1:$AK$109,31,FALSE)</f>
        <v>86</v>
      </c>
      <c r="AS12">
        <f>VLOOKUP(wt!$A12,xtal_annotation!$A$1:$AK$109,32,FALSE)</f>
        <v>87</v>
      </c>
      <c r="AT12" s="11">
        <v>87</v>
      </c>
      <c r="AU12">
        <f>VLOOKUP(wt!$A12,xtal_annotation!$A$1:$AK$109,33,FALSE)</f>
        <v>90</v>
      </c>
      <c r="AV12">
        <f>VLOOKUP(wt!$A12,xtal_annotation!$A$1:$AK$109,34,FALSE)</f>
        <v>92</v>
      </c>
      <c r="AW12" s="11">
        <v>94</v>
      </c>
      <c r="AX12">
        <f>VLOOKUP(wt!$A12,xtal_annotation!$A$1:$AK$109,35,FALSE)</f>
        <v>94</v>
      </c>
      <c r="AY12">
        <f>VLOOKUP(wt!$A12,xtal_annotation!$A$1:$AK$109,36,FALSE)</f>
        <v>95</v>
      </c>
      <c r="AZ12" s="11">
        <v>98</v>
      </c>
      <c r="BA12">
        <f>VLOOKUP(wt!$A12,xtal_annotation!$A$1:$AK$109,37,FALSE)</f>
        <v>98</v>
      </c>
    </row>
    <row r="13" spans="1:54" x14ac:dyDescent="0.2">
      <c r="A13" s="9" t="str">
        <f t="shared" si="1"/>
        <v>calrl_human__wt</v>
      </c>
      <c r="B13" s="6" t="s">
        <v>39</v>
      </c>
      <c r="C13">
        <f>VLOOKUP(wt!$A13,xtal_annotation!$A$1:$AK$109,4,FALSE)</f>
        <v>35</v>
      </c>
      <c r="D13" s="11">
        <v>48</v>
      </c>
      <c r="E13">
        <f>VLOOKUP(wt!$A13,xtal_annotation!$A$1:$AK$109,5,FALSE)</f>
        <v>55</v>
      </c>
      <c r="F13">
        <f>VLOOKUP(wt!$A13,xtal_annotation!$A$1:$AK$109,6,FALSE)</f>
        <v>63</v>
      </c>
      <c r="G13" s="11">
        <v>65</v>
      </c>
      <c r="H13">
        <f>VLOOKUP(wt!$A13,xtal_annotation!$A$1:$AK$109,7,FALSE)</f>
        <v>70</v>
      </c>
      <c r="I13">
        <f>VLOOKUP(wt!$A13,xtal_annotation!$A$1:$AK$109,8,FALSE)</f>
        <v>71</v>
      </c>
      <c r="J13" s="11">
        <v>72</v>
      </c>
      <c r="K13">
        <f>VLOOKUP(wt!$A13,xtal_annotation!$A$1:$AK$109,9,FALSE)</f>
        <v>72</v>
      </c>
      <c r="L13">
        <f>VLOOKUP(wt!$A13,xtal_annotation!$A$1:$AK$109,10,FALSE)</f>
        <v>73</v>
      </c>
      <c r="M13" s="11">
        <v>74</v>
      </c>
      <c r="N13">
        <f>VLOOKUP(wt!$A13,xtal_annotation!$A$1:$AK$109,11,FALSE)</f>
        <v>79</v>
      </c>
      <c r="O13">
        <f>VLOOKUP(wt!$A13,xtal_annotation!$A$1:$AK$109,12,FALSE)</f>
        <v>80</v>
      </c>
      <c r="P13" s="11">
        <v>81</v>
      </c>
      <c r="Q13">
        <f>VLOOKUP(wt!$A13,xtal_annotation!$A$1:$AK$109,13,FALSE)</f>
        <v>81</v>
      </c>
      <c r="R13">
        <f>VLOOKUP(wt!$A13,xtal_annotation!$A$1:$AK$109,14,FALSE)</f>
        <v>82</v>
      </c>
      <c r="S13" s="11">
        <v>88</v>
      </c>
      <c r="T13">
        <f>VLOOKUP(wt!$A13,xtal_annotation!$A$1:$AK$109,15,FALSE)</f>
        <v>88</v>
      </c>
      <c r="U13">
        <f>VLOOKUP(wt!$A13,xtal_annotation!$A$1:$AK$109,16,FALSE)</f>
        <v>89</v>
      </c>
      <c r="V13" s="11">
        <f>VLOOKUP(wt!$A13,xtal_annotation!$A$1:$AK$109,16,FALSE)</f>
        <v>89</v>
      </c>
      <c r="W13">
        <f>VLOOKUP(wt!$A13,xtal_annotation!$A$1:$AK$109,17,FALSE)</f>
        <v>92</v>
      </c>
      <c r="X13" t="str">
        <f>VLOOKUP(wt!$A13,xtal_annotation!$A$1:$AK$109,18,FALSE)</f>
        <v>-</v>
      </c>
      <c r="Y13" s="11" t="s">
        <v>4</v>
      </c>
      <c r="Z13" t="str">
        <f>VLOOKUP(wt!$A13,xtal_annotation!$A$1:$AK$109,19,FALSE)</f>
        <v>-</v>
      </c>
      <c r="AA13" t="str">
        <f>VLOOKUP(wt!$A13,xtal_annotation!$A$1:$AK$109,20,FALSE)</f>
        <v>-</v>
      </c>
      <c r="AB13" s="11" t="s">
        <v>4</v>
      </c>
      <c r="AC13" t="str">
        <f>VLOOKUP(wt!$A13,xtal_annotation!$A$1:$AK$109,21,FALSE)</f>
        <v>-</v>
      </c>
      <c r="AD13">
        <f>VLOOKUP(wt!$A13,xtal_annotation!$A$1:$AK$109,22,FALSE)</f>
        <v>93</v>
      </c>
      <c r="AE13" s="11">
        <v>93</v>
      </c>
      <c r="AF13">
        <f>VLOOKUP(wt!$A13,xtal_annotation!$A$1:$AK$109,23,FALSE)</f>
        <v>94</v>
      </c>
      <c r="AG13" t="str">
        <f>VLOOKUP(wt!$A13,xtal_annotation!$A$1:$AK$109,24,FALSE)</f>
        <v>-</v>
      </c>
      <c r="AH13" s="11" t="s">
        <v>4</v>
      </c>
      <c r="AI13" t="str">
        <f>VLOOKUP(wt!$A13,xtal_annotation!$A$1:$AK$109,25,FALSE)</f>
        <v>-</v>
      </c>
      <c r="AJ13">
        <f>VLOOKUP(wt!$A13,xtal_annotation!$A$1:$AK$109,26,FALSE)</f>
        <v>95</v>
      </c>
      <c r="AK13" s="11">
        <v>99</v>
      </c>
      <c r="AL13">
        <f>VLOOKUP(wt!$A13,xtal_annotation!$A$1:$AK$109,27,FALSE)</f>
        <v>99</v>
      </c>
      <c r="AM13">
        <f>VLOOKUP(wt!$A13,xtal_annotation!$A$1:$AK$109,28,FALSE)</f>
        <v>100</v>
      </c>
      <c r="AN13" s="11">
        <v>105</v>
      </c>
      <c r="AO13">
        <f>VLOOKUP(wt!$A13,xtal_annotation!$A$1:$AK$109,29,FALSE)</f>
        <v>106</v>
      </c>
      <c r="AP13">
        <f>VLOOKUP(wt!$A13,xtal_annotation!$A$1:$AK$109,30,FALSE)</f>
        <v>107</v>
      </c>
      <c r="AQ13" s="11">
        <v>108</v>
      </c>
      <c r="AR13">
        <f>VLOOKUP(wt!$A13,xtal_annotation!$A$1:$AK$109,31,FALSE)</f>
        <v>108</v>
      </c>
      <c r="AS13">
        <f>VLOOKUP(wt!$A13,xtal_annotation!$A$1:$AK$109,32,FALSE)</f>
        <v>109</v>
      </c>
      <c r="AT13" s="11">
        <v>109</v>
      </c>
      <c r="AU13">
        <f>VLOOKUP(wt!$A13,xtal_annotation!$A$1:$AK$109,33,FALSE)</f>
        <v>114</v>
      </c>
      <c r="AV13">
        <f>VLOOKUP(wt!$A13,xtal_annotation!$A$1:$AK$109,34,FALSE)</f>
        <v>118</v>
      </c>
      <c r="AW13" s="11">
        <v>123</v>
      </c>
      <c r="AX13">
        <f>VLOOKUP(wt!$A13,xtal_annotation!$A$1:$AK$109,35,FALSE)</f>
        <v>123</v>
      </c>
      <c r="AY13">
        <f>VLOOKUP(wt!$A13,xtal_annotation!$A$1:$AK$109,36,FALSE)</f>
        <v>124</v>
      </c>
      <c r="AZ13" s="11">
        <v>127</v>
      </c>
      <c r="BA13">
        <f>VLOOKUP(wt!$A13,xtal_annotation!$A$1:$AK$109,37,FALSE)</f>
        <v>127</v>
      </c>
    </row>
    <row r="14" spans="1:54" x14ac:dyDescent="0.2">
      <c r="A14" s="9" t="str">
        <f t="shared" si="1"/>
        <v>calcr_human__wt</v>
      </c>
      <c r="B14" s="6" t="s">
        <v>41</v>
      </c>
      <c r="C14">
        <f>VLOOKUP(wt!$A14,xtal_annotation!$A$1:$AK$109,4,FALSE)</f>
        <v>40</v>
      </c>
      <c r="D14" s="11">
        <v>55</v>
      </c>
      <c r="E14">
        <f>VLOOKUP(wt!$A14,xtal_annotation!$A$1:$AK$109,5,FALSE)</f>
        <v>62</v>
      </c>
      <c r="F14">
        <f>VLOOKUP(wt!$A14,xtal_annotation!$A$1:$AK$109,6,FALSE)</f>
        <v>70</v>
      </c>
      <c r="G14" s="11">
        <v>72</v>
      </c>
      <c r="H14">
        <f>VLOOKUP(wt!$A14,xtal_annotation!$A$1:$AK$109,7,FALSE)</f>
        <v>77</v>
      </c>
      <c r="I14">
        <f>VLOOKUP(wt!$A14,xtal_annotation!$A$1:$AK$109,8,FALSE)</f>
        <v>78</v>
      </c>
      <c r="J14" s="11">
        <v>79</v>
      </c>
      <c r="K14">
        <f>VLOOKUP(wt!$A14,xtal_annotation!$A$1:$AK$109,9,FALSE)</f>
        <v>79</v>
      </c>
      <c r="L14">
        <f>VLOOKUP(wt!$A14,xtal_annotation!$A$1:$AK$109,10,FALSE)</f>
        <v>80</v>
      </c>
      <c r="M14" s="11">
        <v>81</v>
      </c>
      <c r="N14">
        <f>VLOOKUP(wt!$A14,xtal_annotation!$A$1:$AK$109,11,FALSE)</f>
        <v>86</v>
      </c>
      <c r="O14">
        <f>VLOOKUP(wt!$A14,xtal_annotation!$A$1:$AK$109,12,FALSE)</f>
        <v>87</v>
      </c>
      <c r="P14" s="11">
        <v>88</v>
      </c>
      <c r="Q14">
        <f>VLOOKUP(wt!$A14,xtal_annotation!$A$1:$AK$109,13,FALSE)</f>
        <v>88</v>
      </c>
      <c r="R14">
        <f>VLOOKUP(wt!$A14,xtal_annotation!$A$1:$AK$109,14,FALSE)</f>
        <v>89</v>
      </c>
      <c r="S14" s="11">
        <v>95</v>
      </c>
      <c r="T14">
        <f>VLOOKUP(wt!$A14,xtal_annotation!$A$1:$AK$109,15,FALSE)</f>
        <v>95</v>
      </c>
      <c r="U14">
        <f>VLOOKUP(wt!$A14,xtal_annotation!$A$1:$AK$109,16,FALSE)</f>
        <v>96</v>
      </c>
      <c r="V14" s="11">
        <f>VLOOKUP(wt!$A14,xtal_annotation!$A$1:$AK$109,16,FALSE)</f>
        <v>96</v>
      </c>
      <c r="W14">
        <f>VLOOKUP(wt!$A14,xtal_annotation!$A$1:$AK$109,17,FALSE)</f>
        <v>99</v>
      </c>
      <c r="X14" t="str">
        <f>VLOOKUP(wt!$A14,xtal_annotation!$A$1:$AK$109,18,FALSE)</f>
        <v>-</v>
      </c>
      <c r="Y14" s="11" t="s">
        <v>4</v>
      </c>
      <c r="Z14" t="str">
        <f>VLOOKUP(wt!$A14,xtal_annotation!$A$1:$AK$109,19,FALSE)</f>
        <v>-</v>
      </c>
      <c r="AA14" t="str">
        <f>VLOOKUP(wt!$A14,xtal_annotation!$A$1:$AK$109,20,FALSE)</f>
        <v>-</v>
      </c>
      <c r="AB14" s="11" t="s">
        <v>4</v>
      </c>
      <c r="AC14" t="str">
        <f>VLOOKUP(wt!$A14,xtal_annotation!$A$1:$AK$109,21,FALSE)</f>
        <v>-</v>
      </c>
      <c r="AD14">
        <f>VLOOKUP(wt!$A14,xtal_annotation!$A$1:$AK$109,22,FALSE)</f>
        <v>100</v>
      </c>
      <c r="AE14" s="11">
        <v>100</v>
      </c>
      <c r="AF14">
        <f>VLOOKUP(wt!$A14,xtal_annotation!$A$1:$AK$109,23,FALSE)</f>
        <v>101</v>
      </c>
      <c r="AG14" t="str">
        <f>VLOOKUP(wt!$A14,xtal_annotation!$A$1:$AK$109,24,FALSE)</f>
        <v>-</v>
      </c>
      <c r="AH14" s="11" t="s">
        <v>4</v>
      </c>
      <c r="AI14" t="str">
        <f>VLOOKUP(wt!$A14,xtal_annotation!$A$1:$AK$109,25,FALSE)</f>
        <v>-</v>
      </c>
      <c r="AJ14">
        <f>VLOOKUP(wt!$A14,xtal_annotation!$A$1:$AK$109,26,FALSE)</f>
        <v>102</v>
      </c>
      <c r="AK14" s="11">
        <v>106</v>
      </c>
      <c r="AL14">
        <f>VLOOKUP(wt!$A14,xtal_annotation!$A$1:$AK$109,27,FALSE)</f>
        <v>106</v>
      </c>
      <c r="AM14">
        <f>VLOOKUP(wt!$A14,xtal_annotation!$A$1:$AK$109,28,FALSE)</f>
        <v>107</v>
      </c>
      <c r="AN14" s="11">
        <v>112</v>
      </c>
      <c r="AO14">
        <f>VLOOKUP(wt!$A14,xtal_annotation!$A$1:$AK$109,29,FALSE)</f>
        <v>113</v>
      </c>
      <c r="AP14">
        <f>VLOOKUP(wt!$A14,xtal_annotation!$A$1:$AK$109,30,FALSE)</f>
        <v>114</v>
      </c>
      <c r="AQ14" s="11">
        <v>115</v>
      </c>
      <c r="AR14">
        <f>VLOOKUP(wt!$A14,xtal_annotation!$A$1:$AK$109,31,FALSE)</f>
        <v>115</v>
      </c>
      <c r="AS14">
        <f>VLOOKUP(wt!$A14,xtal_annotation!$A$1:$AK$109,32,FALSE)</f>
        <v>116</v>
      </c>
      <c r="AT14" s="11">
        <v>116</v>
      </c>
      <c r="AU14">
        <f>VLOOKUP(wt!$A14,xtal_annotation!$A$1:$AK$109,33,FALSE)</f>
        <v>121</v>
      </c>
      <c r="AV14">
        <f>VLOOKUP(wt!$A14,xtal_annotation!$A$1:$AK$109,34,FALSE)</f>
        <v>125</v>
      </c>
      <c r="AW14" s="11">
        <v>130</v>
      </c>
      <c r="AX14">
        <f>VLOOKUP(wt!$A14,xtal_annotation!$A$1:$AK$109,35,FALSE)</f>
        <v>130</v>
      </c>
      <c r="AY14">
        <f>VLOOKUP(wt!$A14,xtal_annotation!$A$1:$AK$109,36,FALSE)</f>
        <v>131</v>
      </c>
      <c r="AZ14" s="11">
        <v>134</v>
      </c>
      <c r="BA14">
        <f>VLOOKUP(wt!$A14,xtal_annotation!$A$1:$AK$109,37,FALSE)</f>
        <v>134</v>
      </c>
    </row>
    <row r="15" spans="1:54" x14ac:dyDescent="0.2">
      <c r="A15" s="9" t="str">
        <f t="shared" si="1"/>
        <v>sctr_human__wt</v>
      </c>
      <c r="B15" s="6" t="s">
        <v>24</v>
      </c>
      <c r="C15">
        <f>VLOOKUP(wt!$A15,xtal_annotation!$A$1:$AK$109,4,FALSE)</f>
        <v>33</v>
      </c>
      <c r="D15" s="11">
        <v>45</v>
      </c>
      <c r="E15">
        <f>VLOOKUP(wt!$A15,xtal_annotation!$A$1:$AK$109,5,FALSE)</f>
        <v>53</v>
      </c>
      <c r="F15">
        <f>VLOOKUP(wt!$A15,xtal_annotation!$A$1:$AK$109,6,FALSE)</f>
        <v>65</v>
      </c>
      <c r="G15" s="11">
        <v>66</v>
      </c>
      <c r="H15">
        <f>VLOOKUP(wt!$A15,xtal_annotation!$A$1:$AK$109,7,FALSE)</f>
        <v>71</v>
      </c>
      <c r="I15">
        <f>VLOOKUP(wt!$A15,xtal_annotation!$A$1:$AK$109,8,FALSE)</f>
        <v>72</v>
      </c>
      <c r="J15" s="11">
        <v>73</v>
      </c>
      <c r="K15">
        <f>VLOOKUP(wt!$A15,xtal_annotation!$A$1:$AK$109,9,FALSE)</f>
        <v>73</v>
      </c>
      <c r="L15">
        <f>VLOOKUP(wt!$A15,xtal_annotation!$A$1:$AK$109,10,FALSE)</f>
        <v>74</v>
      </c>
      <c r="M15" s="11">
        <v>75</v>
      </c>
      <c r="N15">
        <f>VLOOKUP(wt!$A15,xtal_annotation!$A$1:$AK$109,11,FALSE)</f>
        <v>80</v>
      </c>
      <c r="O15">
        <f>VLOOKUP(wt!$A15,xtal_annotation!$A$1:$AK$109,12,FALSE)</f>
        <v>81</v>
      </c>
      <c r="P15" s="11">
        <v>82</v>
      </c>
      <c r="Q15">
        <f>VLOOKUP(wt!$A15,xtal_annotation!$A$1:$AK$109,13,FALSE)</f>
        <v>82</v>
      </c>
      <c r="R15">
        <f>VLOOKUP(wt!$A15,xtal_annotation!$A$1:$AK$109,14,FALSE)</f>
        <v>83</v>
      </c>
      <c r="S15" s="11">
        <v>89</v>
      </c>
      <c r="T15">
        <f>VLOOKUP(wt!$A15,xtal_annotation!$A$1:$AK$109,15,FALSE)</f>
        <v>89</v>
      </c>
      <c r="U15">
        <f>VLOOKUP(wt!$A15,xtal_annotation!$A$1:$AK$109,16,FALSE)</f>
        <v>90</v>
      </c>
      <c r="V15" s="11">
        <f>VLOOKUP(wt!$A15,xtal_annotation!$A$1:$AK$109,16,FALSE)</f>
        <v>90</v>
      </c>
      <c r="W15">
        <f>VLOOKUP(wt!$A15,xtal_annotation!$A$1:$AK$109,17,FALSE)</f>
        <v>96</v>
      </c>
      <c r="X15" t="str">
        <f>VLOOKUP(wt!$A15,xtal_annotation!$A$1:$AK$109,18,FALSE)</f>
        <v>-</v>
      </c>
      <c r="Y15" s="11" t="s">
        <v>4</v>
      </c>
      <c r="Z15" t="str">
        <f>VLOOKUP(wt!$A15,xtal_annotation!$A$1:$AK$109,19,FALSE)</f>
        <v>-</v>
      </c>
      <c r="AA15" t="str">
        <f>VLOOKUP(wt!$A15,xtal_annotation!$A$1:$AK$109,20,FALSE)</f>
        <v>-</v>
      </c>
      <c r="AB15" s="11" t="s">
        <v>4</v>
      </c>
      <c r="AC15" t="str">
        <f>VLOOKUP(wt!$A15,xtal_annotation!$A$1:$AK$109,21,FALSE)</f>
        <v>-</v>
      </c>
      <c r="AD15" t="str">
        <f>VLOOKUP(wt!$A15,xtal_annotation!$A$1:$AK$109,22,FALSE)</f>
        <v>-</v>
      </c>
      <c r="AE15" s="11" t="s">
        <v>4</v>
      </c>
      <c r="AF15" t="str">
        <f>VLOOKUP(wt!$A15,xtal_annotation!$A$1:$AK$109,23,FALSE)</f>
        <v>-</v>
      </c>
      <c r="AG15" t="str">
        <f>VLOOKUP(wt!$A15,xtal_annotation!$A$1:$AK$109,24,FALSE)</f>
        <v>-</v>
      </c>
      <c r="AH15" s="11" t="s">
        <v>4</v>
      </c>
      <c r="AI15" t="str">
        <f>VLOOKUP(wt!$A15,xtal_annotation!$A$1:$AK$109,25,FALSE)</f>
        <v>-</v>
      </c>
      <c r="AJ15">
        <f>VLOOKUP(wt!$A15,xtal_annotation!$A$1:$AK$109,26,FALSE)</f>
        <v>101</v>
      </c>
      <c r="AK15" s="11">
        <v>101</v>
      </c>
      <c r="AL15">
        <f>VLOOKUP(wt!$A15,xtal_annotation!$A$1:$AK$109,27,FALSE)</f>
        <v>101</v>
      </c>
      <c r="AM15">
        <f>VLOOKUP(wt!$A15,xtal_annotation!$A$1:$AK$109,28,FALSE)</f>
        <v>102</v>
      </c>
      <c r="AN15" s="11">
        <v>107</v>
      </c>
      <c r="AO15">
        <f>VLOOKUP(wt!$A15,xtal_annotation!$A$1:$AK$109,29,FALSE)</f>
        <v>108</v>
      </c>
      <c r="AP15">
        <f>VLOOKUP(wt!$A15,xtal_annotation!$A$1:$AK$109,30,FALSE)</f>
        <v>109</v>
      </c>
      <c r="AQ15" s="11">
        <v>110</v>
      </c>
      <c r="AR15">
        <f>VLOOKUP(wt!$A15,xtal_annotation!$A$1:$AK$109,31,FALSE)</f>
        <v>110</v>
      </c>
      <c r="AS15">
        <f>VLOOKUP(wt!$A15,xtal_annotation!$A$1:$AK$109,32,FALSE)</f>
        <v>111</v>
      </c>
      <c r="AT15" s="11">
        <v>111</v>
      </c>
      <c r="AU15">
        <f>VLOOKUP(wt!$A15,xtal_annotation!$A$1:$AK$109,33,FALSE)</f>
        <v>113</v>
      </c>
      <c r="AV15">
        <f>VLOOKUP(wt!$A15,xtal_annotation!$A$1:$AK$109,34,FALSE)</f>
        <v>115</v>
      </c>
      <c r="AW15" s="11">
        <v>116</v>
      </c>
      <c r="AX15">
        <f>VLOOKUP(wt!$A15,xtal_annotation!$A$1:$AK$109,35,FALSE)</f>
        <v>117</v>
      </c>
      <c r="AY15">
        <f>VLOOKUP(wt!$A15,xtal_annotation!$A$1:$AK$109,36,FALSE)</f>
        <v>118</v>
      </c>
      <c r="AZ15" s="11">
        <v>123</v>
      </c>
      <c r="BA15">
        <f>VLOOKUP(wt!$A15,xtal_annotation!$A$1:$AK$109,37,FALSE)</f>
        <v>124</v>
      </c>
    </row>
    <row r="16" spans="1:54" x14ac:dyDescent="0.2">
      <c r="A16" s="9" t="str">
        <f t="shared" si="1"/>
        <v>pth2r_human__wt</v>
      </c>
      <c r="B16" s="6" t="s">
        <v>25</v>
      </c>
      <c r="C16">
        <f>VLOOKUP(wt!$A16,xtal_annotation!$A$1:$AK$109,4,FALSE)</f>
        <v>33</v>
      </c>
      <c r="D16" s="11">
        <v>48</v>
      </c>
      <c r="E16">
        <f>VLOOKUP(wt!$A16,xtal_annotation!$A$1:$AK$109,5,FALSE)</f>
        <v>58</v>
      </c>
      <c r="F16">
        <f>VLOOKUP(wt!$A16,xtal_annotation!$A$1:$AK$109,6,FALSE)</f>
        <v>62</v>
      </c>
      <c r="G16" s="11">
        <v>63</v>
      </c>
      <c r="H16">
        <f>VLOOKUP(wt!$A16,xtal_annotation!$A$1:$AK$109,7,FALSE)</f>
        <v>68</v>
      </c>
      <c r="I16">
        <f>VLOOKUP(wt!$A16,xtal_annotation!$A$1:$AK$109,8,FALSE)</f>
        <v>69</v>
      </c>
      <c r="J16" s="11">
        <v>70</v>
      </c>
      <c r="K16">
        <f>VLOOKUP(wt!$A16,xtal_annotation!$A$1:$AK$109,9,FALSE)</f>
        <v>70</v>
      </c>
      <c r="L16">
        <f>VLOOKUP(wt!$A16,xtal_annotation!$A$1:$AK$109,10,FALSE)</f>
        <v>71</v>
      </c>
      <c r="M16" s="11">
        <v>72</v>
      </c>
      <c r="N16">
        <f>VLOOKUP(wt!$A16,xtal_annotation!$A$1:$AK$109,11,FALSE)</f>
        <v>77</v>
      </c>
      <c r="O16">
        <f>VLOOKUP(wt!$A16,xtal_annotation!$A$1:$AK$109,12,FALSE)</f>
        <v>78</v>
      </c>
      <c r="P16" s="11">
        <v>79</v>
      </c>
      <c r="Q16">
        <f>VLOOKUP(wt!$A16,xtal_annotation!$A$1:$AK$109,13,FALSE)</f>
        <v>79</v>
      </c>
      <c r="R16">
        <f>VLOOKUP(wt!$A16,xtal_annotation!$A$1:$AK$109,14,FALSE)</f>
        <v>80</v>
      </c>
      <c r="S16" s="11">
        <v>86</v>
      </c>
      <c r="T16">
        <f>VLOOKUP(wt!$A16,xtal_annotation!$A$1:$AK$109,15,FALSE)</f>
        <v>86</v>
      </c>
      <c r="U16">
        <f>VLOOKUP(wt!$A16,xtal_annotation!$A$1:$AK$109,16,FALSE)</f>
        <v>87</v>
      </c>
      <c r="V16" s="11">
        <f>VLOOKUP(wt!$A16,xtal_annotation!$A$1:$AK$109,16,FALSE)</f>
        <v>87</v>
      </c>
      <c r="W16">
        <f>VLOOKUP(wt!$A16,xtal_annotation!$A$1:$AK$109,17,FALSE)</f>
        <v>90</v>
      </c>
      <c r="X16" t="str">
        <f>VLOOKUP(wt!$A16,xtal_annotation!$A$1:$AK$109,18,FALSE)</f>
        <v>-</v>
      </c>
      <c r="Y16" s="11" t="s">
        <v>4</v>
      </c>
      <c r="Z16" t="str">
        <f>VLOOKUP(wt!$A16,xtal_annotation!$A$1:$AK$109,19,FALSE)</f>
        <v>-</v>
      </c>
      <c r="AA16" t="str">
        <f>VLOOKUP(wt!$A16,xtal_annotation!$A$1:$AK$109,20,FALSE)</f>
        <v>-</v>
      </c>
      <c r="AB16" s="11" t="s">
        <v>4</v>
      </c>
      <c r="AC16" t="str">
        <f>VLOOKUP(wt!$A16,xtal_annotation!$A$1:$AK$109,21,FALSE)</f>
        <v>-</v>
      </c>
      <c r="AD16">
        <f>VLOOKUP(wt!$A16,xtal_annotation!$A$1:$AK$109,22,FALSE)</f>
        <v>91</v>
      </c>
      <c r="AE16" s="11">
        <v>91</v>
      </c>
      <c r="AF16">
        <f>VLOOKUP(wt!$A16,xtal_annotation!$A$1:$AK$109,23,FALSE)</f>
        <v>92</v>
      </c>
      <c r="AG16" t="str">
        <f>VLOOKUP(wt!$A16,xtal_annotation!$A$1:$AK$109,24,FALSE)</f>
        <v>-</v>
      </c>
      <c r="AH16" s="11" t="s">
        <v>4</v>
      </c>
      <c r="AI16" t="str">
        <f>VLOOKUP(wt!$A16,xtal_annotation!$A$1:$AK$109,25,FALSE)</f>
        <v>-</v>
      </c>
      <c r="AJ16">
        <f>VLOOKUP(wt!$A16,xtal_annotation!$A$1:$AK$109,26,FALSE)</f>
        <v>93</v>
      </c>
      <c r="AK16" s="11">
        <v>97</v>
      </c>
      <c r="AL16">
        <f>VLOOKUP(wt!$A16,xtal_annotation!$A$1:$AK$109,27,FALSE)</f>
        <v>97</v>
      </c>
      <c r="AM16">
        <f>VLOOKUP(wt!$A16,xtal_annotation!$A$1:$AK$109,28,FALSE)</f>
        <v>98</v>
      </c>
      <c r="AN16" s="11">
        <v>103</v>
      </c>
      <c r="AO16">
        <f>VLOOKUP(wt!$A16,xtal_annotation!$A$1:$AK$109,29,FALSE)</f>
        <v>104</v>
      </c>
      <c r="AP16">
        <f>VLOOKUP(wt!$A16,xtal_annotation!$A$1:$AK$109,30,FALSE)</f>
        <v>105</v>
      </c>
      <c r="AQ16" s="11">
        <v>106</v>
      </c>
      <c r="AR16">
        <f>VLOOKUP(wt!$A16,xtal_annotation!$A$1:$AK$109,31,FALSE)</f>
        <v>106</v>
      </c>
      <c r="AS16">
        <f>VLOOKUP(wt!$A16,xtal_annotation!$A$1:$AK$109,32,FALSE)</f>
        <v>107</v>
      </c>
      <c r="AT16" s="11">
        <v>107</v>
      </c>
      <c r="AU16">
        <f>VLOOKUP(wt!$A16,xtal_annotation!$A$1:$AK$109,33,FALSE)</f>
        <v>112</v>
      </c>
      <c r="AV16">
        <f>VLOOKUP(wt!$A16,xtal_annotation!$A$1:$AK$109,34,FALSE)</f>
        <v>115</v>
      </c>
      <c r="AW16" s="11">
        <v>121</v>
      </c>
      <c r="AX16">
        <f>VLOOKUP(wt!$A16,xtal_annotation!$A$1:$AK$109,35,FALSE)</f>
        <v>121</v>
      </c>
      <c r="AY16">
        <f>VLOOKUP(wt!$A16,xtal_annotation!$A$1:$AK$109,36,FALSE)</f>
        <v>122</v>
      </c>
      <c r="AZ16" s="11">
        <v>125</v>
      </c>
      <c r="BA16">
        <f>VLOOKUP(wt!$A16,xtal_annotation!$A$1:$AK$109,37,FALSE)</f>
        <v>129</v>
      </c>
    </row>
    <row r="17" spans="1:53" x14ac:dyDescent="0.2">
      <c r="A17" s="9" t="str">
        <f t="shared" si="0"/>
        <v>vipr1_human__wt</v>
      </c>
      <c r="B17" s="6" t="s">
        <v>27</v>
      </c>
      <c r="C17">
        <f>VLOOKUP(wt!$A17,xtal_annotation!$A$1:$AK$109,4,FALSE)</f>
        <v>38</v>
      </c>
      <c r="D17" s="11">
        <v>50</v>
      </c>
      <c r="E17">
        <f>VLOOKUP(wt!$A17,xtal_annotation!$A$1:$AK$109,5,FALSE)</f>
        <v>58</v>
      </c>
      <c r="F17">
        <f>VLOOKUP(wt!$A17,xtal_annotation!$A$1:$AK$109,6,FALSE)</f>
        <v>62</v>
      </c>
      <c r="G17" s="11">
        <v>63</v>
      </c>
      <c r="H17">
        <f>VLOOKUP(wt!$A17,xtal_annotation!$A$1:$AK$109,7,FALSE)</f>
        <v>68</v>
      </c>
      <c r="I17">
        <f>VLOOKUP(wt!$A17,xtal_annotation!$A$1:$AK$109,8,FALSE)</f>
        <v>69</v>
      </c>
      <c r="J17" s="11">
        <v>70</v>
      </c>
      <c r="K17">
        <f>VLOOKUP(wt!$A17,xtal_annotation!$A$1:$AK$109,9,FALSE)</f>
        <v>70</v>
      </c>
      <c r="L17">
        <f>VLOOKUP(wt!$A17,xtal_annotation!$A$1:$AK$109,10,FALSE)</f>
        <v>71</v>
      </c>
      <c r="M17" s="11">
        <v>72</v>
      </c>
      <c r="N17">
        <f>VLOOKUP(wt!$A17,xtal_annotation!$A$1:$AK$109,11,FALSE)</f>
        <v>77</v>
      </c>
      <c r="O17">
        <f>VLOOKUP(wt!$A17,xtal_annotation!$A$1:$AK$109,12,FALSE)</f>
        <v>78</v>
      </c>
      <c r="P17" s="11">
        <v>79</v>
      </c>
      <c r="Q17">
        <f>VLOOKUP(wt!$A17,xtal_annotation!$A$1:$AK$109,13,FALSE)</f>
        <v>79</v>
      </c>
      <c r="R17">
        <f>VLOOKUP(wt!$A17,xtal_annotation!$A$1:$AK$109,14,FALSE)</f>
        <v>80</v>
      </c>
      <c r="S17" s="11">
        <v>86</v>
      </c>
      <c r="T17">
        <f>VLOOKUP(wt!$A17,xtal_annotation!$A$1:$AK$109,15,FALSE)</f>
        <v>86</v>
      </c>
      <c r="U17">
        <f>VLOOKUP(wt!$A17,xtal_annotation!$A$1:$AK$109,16,FALSE)</f>
        <v>87</v>
      </c>
      <c r="V17" s="11">
        <f>VLOOKUP(wt!$A17,xtal_annotation!$A$1:$AK$109,16,FALSE)</f>
        <v>87</v>
      </c>
      <c r="W17">
        <f>VLOOKUP(wt!$A17,xtal_annotation!$A$1:$AK$109,17,FALSE)</f>
        <v>93</v>
      </c>
      <c r="X17" t="str">
        <f>VLOOKUP(wt!$A17,xtal_annotation!$A$1:$AK$109,18,FALSE)</f>
        <v>-</v>
      </c>
      <c r="Y17" s="11" t="s">
        <v>4</v>
      </c>
      <c r="Z17" t="str">
        <f>VLOOKUP(wt!$A17,xtal_annotation!$A$1:$AK$109,19,FALSE)</f>
        <v>-</v>
      </c>
      <c r="AA17" t="str">
        <f>VLOOKUP(wt!$A17,xtal_annotation!$A$1:$AK$109,20,FALSE)</f>
        <v>-</v>
      </c>
      <c r="AB17" s="11" t="s">
        <v>4</v>
      </c>
      <c r="AC17" t="str">
        <f>VLOOKUP(wt!$A17,xtal_annotation!$A$1:$AK$109,21,FALSE)</f>
        <v>-</v>
      </c>
      <c r="AD17" t="str">
        <f>VLOOKUP(wt!$A17,xtal_annotation!$A$1:$AK$109,22,FALSE)</f>
        <v>-</v>
      </c>
      <c r="AE17" s="11" t="s">
        <v>4</v>
      </c>
      <c r="AF17" t="str">
        <f>VLOOKUP(wt!$A17,xtal_annotation!$A$1:$AK$109,23,FALSE)</f>
        <v>-</v>
      </c>
      <c r="AG17" t="str">
        <f>VLOOKUP(wt!$A17,xtal_annotation!$A$1:$AK$109,24,FALSE)</f>
        <v>-</v>
      </c>
      <c r="AH17" s="11" t="s">
        <v>4</v>
      </c>
      <c r="AI17" t="str">
        <f>VLOOKUP(wt!$A17,xtal_annotation!$A$1:$AK$109,25,FALSE)</f>
        <v>-</v>
      </c>
      <c r="AJ17">
        <f>VLOOKUP(wt!$A17,xtal_annotation!$A$1:$AK$109,26,FALSE)</f>
        <v>99</v>
      </c>
      <c r="AK17" s="11">
        <v>99</v>
      </c>
      <c r="AL17">
        <f>VLOOKUP(wt!$A17,xtal_annotation!$A$1:$AK$109,27,FALSE)</f>
        <v>99</v>
      </c>
      <c r="AM17">
        <f>VLOOKUP(wt!$A17,xtal_annotation!$A$1:$AK$109,28,FALSE)</f>
        <v>100</v>
      </c>
      <c r="AN17" s="11">
        <v>105</v>
      </c>
      <c r="AO17">
        <f>VLOOKUP(wt!$A17,xtal_annotation!$A$1:$AK$109,29,FALSE)</f>
        <v>106</v>
      </c>
      <c r="AP17">
        <f>VLOOKUP(wt!$A17,xtal_annotation!$A$1:$AK$109,30,FALSE)</f>
        <v>107</v>
      </c>
      <c r="AQ17" s="11">
        <v>108</v>
      </c>
      <c r="AR17">
        <f>VLOOKUP(wt!$A17,xtal_annotation!$A$1:$AK$109,31,FALSE)</f>
        <v>108</v>
      </c>
      <c r="AS17">
        <f>VLOOKUP(wt!$A17,xtal_annotation!$A$1:$AK$109,32,FALSE)</f>
        <v>109</v>
      </c>
      <c r="AT17" s="11">
        <v>109</v>
      </c>
      <c r="AU17">
        <f>VLOOKUP(wt!$A17,xtal_annotation!$A$1:$AK$109,33,FALSE)</f>
        <v>111</v>
      </c>
      <c r="AV17">
        <f>VLOOKUP(wt!$A17,xtal_annotation!$A$1:$AK$109,34,FALSE)</f>
        <v>114</v>
      </c>
      <c r="AW17" s="11">
        <v>115</v>
      </c>
      <c r="AX17">
        <f>VLOOKUP(wt!$A17,xtal_annotation!$A$1:$AK$109,35,FALSE)</f>
        <v>116</v>
      </c>
      <c r="AY17">
        <f>VLOOKUP(wt!$A17,xtal_annotation!$A$1:$AK$109,36,FALSE)</f>
        <v>117</v>
      </c>
      <c r="AZ17" s="11">
        <v>122</v>
      </c>
      <c r="BA17">
        <f>VLOOKUP(wt!$A17,xtal_annotation!$A$1:$AK$109,37,FALSE)</f>
        <v>123</v>
      </c>
    </row>
    <row r="24" spans="1:53" x14ac:dyDescent="0.2">
      <c r="A24" s="9"/>
    </row>
    <row r="25" spans="1:53" x14ac:dyDescent="0.2">
      <c r="A25" s="9"/>
    </row>
    <row r="26" spans="1:53" x14ac:dyDescent="0.2">
      <c r="A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s="33" t="s">
        <v>67</v>
      </c>
      <c r="B1" s="33" t="s">
        <v>157</v>
      </c>
      <c r="C1" s="33" t="s">
        <v>46</v>
      </c>
    </row>
    <row r="2" spans="1:3" x14ac:dyDescent="0.2">
      <c r="A2" t="s">
        <v>22</v>
      </c>
      <c r="B2" t="s">
        <v>157</v>
      </c>
    </row>
    <row r="3" spans="1:3" x14ac:dyDescent="0.2">
      <c r="A3" t="s">
        <v>5</v>
      </c>
      <c r="B3" t="s">
        <v>157</v>
      </c>
    </row>
    <row r="4" spans="1:3" x14ac:dyDescent="0.2">
      <c r="A4" t="s">
        <v>18</v>
      </c>
      <c r="B4" t="s">
        <v>157</v>
      </c>
    </row>
    <row r="5" spans="1:3" x14ac:dyDescent="0.2">
      <c r="A5" t="s">
        <v>13</v>
      </c>
      <c r="B5" t="s">
        <v>157</v>
      </c>
    </row>
    <row r="6" spans="1:3" x14ac:dyDescent="0.2">
      <c r="A6" s="4" t="s">
        <v>23</v>
      </c>
      <c r="B6" t="s">
        <v>157</v>
      </c>
    </row>
    <row r="7" spans="1:3" x14ac:dyDescent="0.2">
      <c r="A7" s="4" t="s">
        <v>41</v>
      </c>
      <c r="B7" t="s">
        <v>157</v>
      </c>
    </row>
    <row r="8" spans="1:3" x14ac:dyDescent="0.2">
      <c r="A8" t="s">
        <v>39</v>
      </c>
      <c r="B8" t="s">
        <v>157</v>
      </c>
    </row>
    <row r="9" spans="1:3" x14ac:dyDescent="0.2">
      <c r="A9" t="s">
        <v>20</v>
      </c>
      <c r="B9" t="s">
        <v>157</v>
      </c>
    </row>
    <row r="10" spans="1:3" x14ac:dyDescent="0.2">
      <c r="A10" s="4" t="s">
        <v>25</v>
      </c>
      <c r="B10" t="s">
        <v>157</v>
      </c>
    </row>
    <row r="11" spans="1:3" x14ac:dyDescent="0.2">
      <c r="A11" t="s">
        <v>34</v>
      </c>
      <c r="B11" t="s">
        <v>157</v>
      </c>
    </row>
    <row r="12" spans="1:3" x14ac:dyDescent="0.2">
      <c r="A12" t="s">
        <v>36</v>
      </c>
      <c r="B12" t="s">
        <v>157</v>
      </c>
    </row>
    <row r="13" spans="1:3" x14ac:dyDescent="0.2">
      <c r="A13" s="4" t="s">
        <v>24</v>
      </c>
      <c r="B13" t="s">
        <v>4</v>
      </c>
    </row>
    <row r="14" spans="1:3" x14ac:dyDescent="0.2">
      <c r="A14" t="s">
        <v>32</v>
      </c>
      <c r="B14" t="s">
        <v>4</v>
      </c>
    </row>
    <row r="15" spans="1:3" x14ac:dyDescent="0.2">
      <c r="A15" t="s">
        <v>26</v>
      </c>
      <c r="B15" t="s">
        <v>4</v>
      </c>
    </row>
    <row r="16" spans="1:3" x14ac:dyDescent="0.2">
      <c r="A16" s="4" t="s">
        <v>27</v>
      </c>
      <c r="B16" t="s">
        <v>4</v>
      </c>
    </row>
    <row r="17" spans="1:2" x14ac:dyDescent="0.2">
      <c r="A17" t="s">
        <v>28</v>
      </c>
      <c r="B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12" sqref="D12"/>
    </sheetView>
  </sheetViews>
  <sheetFormatPr baseColWidth="10" defaultRowHeight="16" x14ac:dyDescent="0.2"/>
  <cols>
    <col min="1" max="1" width="19.5" bestFit="1" customWidth="1"/>
    <col min="2" max="2" width="11.6640625" bestFit="1" customWidth="1"/>
    <col min="3" max="3" width="12" bestFit="1" customWidth="1"/>
    <col min="9" max="9" width="52.6640625" style="34" bestFit="1" customWidth="1"/>
    <col min="10" max="10" width="11.33203125" bestFit="1" customWidth="1"/>
    <col min="11" max="11" width="11.33203125" customWidth="1"/>
  </cols>
  <sheetData>
    <row r="1" spans="1:12" s="33" customFormat="1" x14ac:dyDescent="0.2">
      <c r="A1" s="33" t="s">
        <v>159</v>
      </c>
      <c r="B1" s="33" t="s">
        <v>168</v>
      </c>
      <c r="C1" s="33" t="s">
        <v>160</v>
      </c>
      <c r="D1" s="33" t="s">
        <v>158</v>
      </c>
      <c r="E1" s="33" t="s">
        <v>161</v>
      </c>
      <c r="F1" s="33" t="s">
        <v>163</v>
      </c>
      <c r="G1" s="33" t="s">
        <v>164</v>
      </c>
      <c r="H1" s="33" t="s">
        <v>165</v>
      </c>
      <c r="I1" s="35" t="s">
        <v>166</v>
      </c>
      <c r="J1" s="33" t="s">
        <v>171</v>
      </c>
      <c r="K1" s="33" t="s">
        <v>395</v>
      </c>
      <c r="L1" s="33" t="s">
        <v>46</v>
      </c>
    </row>
    <row r="2" spans="1:12" x14ac:dyDescent="0.2">
      <c r="A2" t="s">
        <v>185</v>
      </c>
      <c r="B2" t="s">
        <v>186</v>
      </c>
      <c r="C2" t="s">
        <v>34</v>
      </c>
      <c r="D2" t="s">
        <v>111</v>
      </c>
      <c r="E2" t="s">
        <v>187</v>
      </c>
      <c r="F2">
        <v>154</v>
      </c>
      <c r="G2">
        <v>194</v>
      </c>
      <c r="H2" t="s">
        <v>188</v>
      </c>
      <c r="I2" s="34" t="s">
        <v>227</v>
      </c>
      <c r="J2" t="s">
        <v>113</v>
      </c>
      <c r="K2" t="s">
        <v>115</v>
      </c>
    </row>
    <row r="3" spans="1:12" x14ac:dyDescent="0.2">
      <c r="A3" t="s">
        <v>202</v>
      </c>
      <c r="B3" t="s">
        <v>203</v>
      </c>
      <c r="C3" t="s">
        <v>36</v>
      </c>
      <c r="D3" t="s">
        <v>204</v>
      </c>
      <c r="E3" t="s">
        <v>205</v>
      </c>
      <c r="F3">
        <v>83</v>
      </c>
      <c r="G3">
        <v>122</v>
      </c>
      <c r="H3" t="s">
        <v>206</v>
      </c>
      <c r="I3" s="34" t="s">
        <v>231</v>
      </c>
      <c r="J3" t="s">
        <v>113</v>
      </c>
      <c r="K3" t="s">
        <v>115</v>
      </c>
    </row>
    <row r="4" spans="1:12" x14ac:dyDescent="0.2">
      <c r="A4" t="s">
        <v>197</v>
      </c>
      <c r="B4" t="s">
        <v>198</v>
      </c>
      <c r="C4" t="s">
        <v>36</v>
      </c>
      <c r="D4" t="s">
        <v>199</v>
      </c>
      <c r="E4" t="s">
        <v>200</v>
      </c>
      <c r="F4">
        <v>72</v>
      </c>
      <c r="G4">
        <v>112</v>
      </c>
      <c r="H4" t="s">
        <v>201</v>
      </c>
      <c r="I4" s="34" t="s">
        <v>229</v>
      </c>
      <c r="J4" t="s">
        <v>113</v>
      </c>
      <c r="K4" t="s">
        <v>115</v>
      </c>
    </row>
    <row r="5" spans="1:12" x14ac:dyDescent="0.2">
      <c r="A5" t="s">
        <v>189</v>
      </c>
      <c r="B5" t="s">
        <v>190</v>
      </c>
      <c r="C5" t="s">
        <v>36</v>
      </c>
      <c r="D5" t="s">
        <v>191</v>
      </c>
      <c r="E5" t="s">
        <v>192</v>
      </c>
      <c r="F5">
        <v>120</v>
      </c>
      <c r="G5">
        <v>157</v>
      </c>
      <c r="H5" t="s">
        <v>193</v>
      </c>
      <c r="I5" s="34" t="s">
        <v>228</v>
      </c>
      <c r="J5" t="s">
        <v>113</v>
      </c>
      <c r="K5" t="s">
        <v>115</v>
      </c>
    </row>
    <row r="6" spans="1:12" x14ac:dyDescent="0.2">
      <c r="A6" t="s">
        <v>181</v>
      </c>
      <c r="B6" t="s">
        <v>182</v>
      </c>
      <c r="C6" t="s">
        <v>22</v>
      </c>
      <c r="D6" t="s">
        <v>183</v>
      </c>
      <c r="E6" t="s">
        <v>173</v>
      </c>
      <c r="F6">
        <v>52</v>
      </c>
      <c r="G6">
        <v>93</v>
      </c>
      <c r="H6" t="s">
        <v>184</v>
      </c>
      <c r="I6" s="34" t="s">
        <v>226</v>
      </c>
      <c r="J6" t="s">
        <v>113</v>
      </c>
      <c r="K6" t="s">
        <v>115</v>
      </c>
    </row>
    <row r="7" spans="1:12" x14ac:dyDescent="0.2">
      <c r="A7" t="s">
        <v>169</v>
      </c>
      <c r="B7" t="s">
        <v>162</v>
      </c>
      <c r="C7" t="s">
        <v>13</v>
      </c>
      <c r="D7" t="s">
        <v>19</v>
      </c>
      <c r="E7" t="s">
        <v>72</v>
      </c>
      <c r="F7">
        <v>98</v>
      </c>
      <c r="G7">
        <v>128</v>
      </c>
      <c r="H7" t="s">
        <v>167</v>
      </c>
      <c r="I7" s="34" t="s">
        <v>220</v>
      </c>
      <c r="J7" t="s">
        <v>113</v>
      </c>
      <c r="K7" t="s">
        <v>115</v>
      </c>
    </row>
    <row r="8" spans="1:12" x14ac:dyDescent="0.2">
      <c r="A8" t="s">
        <v>169</v>
      </c>
      <c r="B8" t="s">
        <v>162</v>
      </c>
      <c r="C8" t="s">
        <v>13</v>
      </c>
      <c r="D8" t="s">
        <v>175</v>
      </c>
      <c r="E8" t="s">
        <v>173</v>
      </c>
      <c r="F8">
        <v>98</v>
      </c>
      <c r="G8">
        <v>128</v>
      </c>
      <c r="H8" t="s">
        <v>167</v>
      </c>
      <c r="I8" s="34" t="s">
        <v>222</v>
      </c>
      <c r="J8" t="s">
        <v>113</v>
      </c>
      <c r="K8" t="s">
        <v>115</v>
      </c>
    </row>
    <row r="9" spans="1:12" x14ac:dyDescent="0.2">
      <c r="A9" t="s">
        <v>391</v>
      </c>
      <c r="B9" t="s">
        <v>162</v>
      </c>
      <c r="C9" t="s">
        <v>13</v>
      </c>
      <c r="D9" t="s">
        <v>178</v>
      </c>
      <c r="E9" t="s">
        <v>173</v>
      </c>
      <c r="F9">
        <v>98</v>
      </c>
      <c r="G9">
        <v>128</v>
      </c>
      <c r="H9" t="s">
        <v>167</v>
      </c>
      <c r="I9" s="34" t="s">
        <v>224</v>
      </c>
      <c r="J9" t="s">
        <v>113</v>
      </c>
      <c r="K9" t="s">
        <v>115</v>
      </c>
    </row>
    <row r="10" spans="1:12" x14ac:dyDescent="0.2">
      <c r="A10" t="s">
        <v>116</v>
      </c>
      <c r="B10" t="s">
        <v>162</v>
      </c>
      <c r="C10" t="s">
        <v>5</v>
      </c>
      <c r="D10" t="s">
        <v>12</v>
      </c>
      <c r="E10" t="s">
        <v>72</v>
      </c>
      <c r="F10">
        <v>53</v>
      </c>
      <c r="G10">
        <v>81</v>
      </c>
      <c r="H10" t="s">
        <v>167</v>
      </c>
      <c r="I10" s="34" t="s">
        <v>219</v>
      </c>
      <c r="J10" t="s">
        <v>113</v>
      </c>
      <c r="K10" t="s">
        <v>115</v>
      </c>
    </row>
    <row r="11" spans="1:12" x14ac:dyDescent="0.2">
      <c r="A11" t="s">
        <v>241</v>
      </c>
      <c r="B11" t="s">
        <v>207</v>
      </c>
      <c r="C11" t="s">
        <v>26</v>
      </c>
      <c r="D11" t="s">
        <v>208</v>
      </c>
      <c r="E11" t="s">
        <v>173</v>
      </c>
      <c r="F11">
        <v>132</v>
      </c>
      <c r="G11">
        <v>169</v>
      </c>
      <c r="H11" t="s">
        <v>209</v>
      </c>
      <c r="I11" s="34" t="s">
        <v>232</v>
      </c>
      <c r="J11" t="s">
        <v>113</v>
      </c>
      <c r="K11" t="s">
        <v>113</v>
      </c>
    </row>
    <row r="12" spans="1:12" x14ac:dyDescent="0.2">
      <c r="A12" t="s">
        <v>253</v>
      </c>
      <c r="B12" t="s">
        <v>215</v>
      </c>
      <c r="C12" t="s">
        <v>20</v>
      </c>
      <c r="D12" t="s">
        <v>216</v>
      </c>
      <c r="E12" t="s">
        <v>187</v>
      </c>
      <c r="F12">
        <v>32</v>
      </c>
      <c r="G12">
        <v>115</v>
      </c>
      <c r="H12" t="s">
        <v>217</v>
      </c>
      <c r="I12" s="34" t="s">
        <v>235</v>
      </c>
      <c r="J12" t="s">
        <v>113</v>
      </c>
      <c r="K12" t="s">
        <v>115</v>
      </c>
    </row>
    <row r="13" spans="1:12" x14ac:dyDescent="0.2">
      <c r="A13" t="s">
        <v>254</v>
      </c>
      <c r="B13" t="s">
        <v>210</v>
      </c>
      <c r="C13" t="s">
        <v>20</v>
      </c>
      <c r="D13" t="s">
        <v>211</v>
      </c>
      <c r="E13" t="s">
        <v>173</v>
      </c>
      <c r="F13">
        <v>37</v>
      </c>
      <c r="G13">
        <v>72</v>
      </c>
      <c r="H13" t="s">
        <v>212</v>
      </c>
      <c r="I13" s="34" t="s">
        <v>233</v>
      </c>
      <c r="J13" t="s">
        <v>113</v>
      </c>
      <c r="K13" t="s">
        <v>115</v>
      </c>
    </row>
    <row r="14" spans="1:12" x14ac:dyDescent="0.2">
      <c r="A14" t="s">
        <v>194</v>
      </c>
      <c r="B14" t="s">
        <v>4</v>
      </c>
      <c r="C14" t="s">
        <v>34</v>
      </c>
      <c r="D14" t="s">
        <v>195</v>
      </c>
      <c r="E14" t="s">
        <v>173</v>
      </c>
      <c r="F14">
        <v>304</v>
      </c>
      <c r="G14">
        <v>341</v>
      </c>
      <c r="H14" t="s">
        <v>196</v>
      </c>
      <c r="I14" s="34" t="s">
        <v>230</v>
      </c>
      <c r="J14" t="s">
        <v>115</v>
      </c>
      <c r="K14" t="s">
        <v>115</v>
      </c>
    </row>
    <row r="15" spans="1:12" x14ac:dyDescent="0.2">
      <c r="A15" t="s">
        <v>170</v>
      </c>
      <c r="B15" t="s">
        <v>172</v>
      </c>
      <c r="C15" t="s">
        <v>13</v>
      </c>
      <c r="D15" t="s">
        <v>179</v>
      </c>
      <c r="E15" t="s">
        <v>173</v>
      </c>
      <c r="F15">
        <v>48</v>
      </c>
      <c r="G15">
        <v>86</v>
      </c>
      <c r="H15" t="s">
        <v>174</v>
      </c>
      <c r="I15" s="34" t="s">
        <v>221</v>
      </c>
      <c r="J15" t="s">
        <v>115</v>
      </c>
      <c r="K15" t="s">
        <v>115</v>
      </c>
    </row>
    <row r="16" spans="1:12" x14ac:dyDescent="0.2">
      <c r="A16" t="s">
        <v>170</v>
      </c>
      <c r="B16" t="s">
        <v>172</v>
      </c>
      <c r="C16" t="s">
        <v>13</v>
      </c>
      <c r="D16" t="s">
        <v>180</v>
      </c>
      <c r="E16" t="s">
        <v>173</v>
      </c>
      <c r="F16">
        <v>48</v>
      </c>
      <c r="G16">
        <v>86</v>
      </c>
      <c r="H16" t="s">
        <v>174</v>
      </c>
      <c r="I16" s="34" t="s">
        <v>225</v>
      </c>
      <c r="J16" t="s">
        <v>115</v>
      </c>
      <c r="K16" t="s">
        <v>115</v>
      </c>
    </row>
    <row r="17" spans="1:11" x14ac:dyDescent="0.2">
      <c r="A17" t="s">
        <v>177</v>
      </c>
      <c r="B17" t="s">
        <v>4</v>
      </c>
      <c r="C17" t="s">
        <v>13</v>
      </c>
      <c r="D17" t="s">
        <v>17</v>
      </c>
      <c r="E17" t="s">
        <v>72</v>
      </c>
      <c r="F17">
        <v>1</v>
      </c>
      <c r="G17">
        <v>33</v>
      </c>
      <c r="H17" t="s">
        <v>176</v>
      </c>
      <c r="I17" s="34" t="s">
        <v>223</v>
      </c>
      <c r="J17" t="s">
        <v>115</v>
      </c>
      <c r="K17" t="s">
        <v>115</v>
      </c>
    </row>
    <row r="18" spans="1:11" x14ac:dyDescent="0.2">
      <c r="A18" t="s">
        <v>218</v>
      </c>
      <c r="B18" t="s">
        <v>213</v>
      </c>
      <c r="C18" t="s">
        <v>20</v>
      </c>
      <c r="D18" t="s">
        <v>21</v>
      </c>
      <c r="E18" t="s">
        <v>173</v>
      </c>
      <c r="F18">
        <v>32</v>
      </c>
      <c r="G18">
        <v>115</v>
      </c>
      <c r="H18" t="s">
        <v>214</v>
      </c>
      <c r="I18" s="34" t="s">
        <v>234</v>
      </c>
      <c r="J18" t="s">
        <v>115</v>
      </c>
      <c r="K18" t="s">
        <v>115</v>
      </c>
    </row>
    <row r="19" spans="1:11" x14ac:dyDescent="0.2">
      <c r="A19" t="s">
        <v>267</v>
      </c>
      <c r="B19" t="s">
        <v>268</v>
      </c>
      <c r="C19" t="s">
        <v>41</v>
      </c>
      <c r="D19" t="s">
        <v>393</v>
      </c>
      <c r="E19" t="s">
        <v>72</v>
      </c>
      <c r="F19">
        <v>1</v>
      </c>
      <c r="G19">
        <v>37</v>
      </c>
      <c r="J19" t="s">
        <v>113</v>
      </c>
      <c r="K19" t="s">
        <v>113</v>
      </c>
    </row>
    <row r="20" spans="1:11" x14ac:dyDescent="0.2">
      <c r="A20" t="s">
        <v>259</v>
      </c>
      <c r="D20" t="s">
        <v>394</v>
      </c>
      <c r="E20" t="s">
        <v>173</v>
      </c>
      <c r="J20" t="s">
        <v>113</v>
      </c>
      <c r="K20" t="s">
        <v>113</v>
      </c>
    </row>
    <row r="21" spans="1:11" x14ac:dyDescent="0.2">
      <c r="A21" t="s">
        <v>259</v>
      </c>
      <c r="D21" t="s">
        <v>396</v>
      </c>
      <c r="E21" t="s">
        <v>173</v>
      </c>
      <c r="J21" t="s">
        <v>113</v>
      </c>
      <c r="K21" t="s">
        <v>113</v>
      </c>
    </row>
    <row r="22" spans="1:11" x14ac:dyDescent="0.2">
      <c r="A22" t="s">
        <v>262</v>
      </c>
      <c r="D22" t="s">
        <v>397</v>
      </c>
      <c r="E22" t="s">
        <v>74</v>
      </c>
      <c r="J22" t="s">
        <v>113</v>
      </c>
      <c r="K22" t="s">
        <v>113</v>
      </c>
    </row>
  </sheetData>
  <sortState ref="A2:K18">
    <sortCondition descending="1" ref="J2:J18"/>
    <sortCondition ref="C2:C18"/>
    <sortCondition ref="A2:A18"/>
  </sortState>
  <conditionalFormatting sqref="J2:K1048576">
    <cfRule type="containsText" dxfId="48" priority="1" operator="containsText" text="yes">
      <formula>NOT(ISERROR(SEARCH("yes",J2)))</formula>
    </cfRule>
    <cfRule type="containsText" dxfId="47" priority="2" operator="containsText" text="no">
      <formula>NOT(ISERROR(SEARCH("no",J2)))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3" workbookViewId="0">
      <selection activeCell="A24" sqref="A24"/>
    </sheetView>
  </sheetViews>
  <sheetFormatPr baseColWidth="10" defaultRowHeight="16" x14ac:dyDescent="0.2"/>
  <cols>
    <col min="1" max="1" width="19" bestFit="1" customWidth="1"/>
    <col min="2" max="2" width="14.5" bestFit="1" customWidth="1"/>
    <col min="3" max="3" width="12.33203125" bestFit="1" customWidth="1"/>
    <col min="4" max="6" width="12.33203125" customWidth="1"/>
    <col min="7" max="7" width="3.5" bestFit="1" customWidth="1"/>
    <col min="9" max="9" width="4.5" bestFit="1" customWidth="1"/>
    <col min="11" max="11" width="4.5" bestFit="1" customWidth="1"/>
    <col min="13" max="13" width="10.5" customWidth="1"/>
    <col min="14" max="14" width="101.83203125" style="42" bestFit="1" customWidth="1"/>
  </cols>
  <sheetData>
    <row r="1" spans="1:16" x14ac:dyDescent="0.2">
      <c r="A1" s="36" t="s">
        <v>159</v>
      </c>
      <c r="B1" s="36" t="s">
        <v>168</v>
      </c>
      <c r="C1" s="36" t="s">
        <v>246</v>
      </c>
      <c r="D1" s="36" t="s">
        <v>247</v>
      </c>
      <c r="E1" s="36" t="s">
        <v>248</v>
      </c>
      <c r="F1" s="36" t="s">
        <v>252</v>
      </c>
      <c r="G1" s="36" t="s">
        <v>279</v>
      </c>
      <c r="H1" s="36" t="s">
        <v>163</v>
      </c>
      <c r="I1" s="36" t="s">
        <v>278</v>
      </c>
      <c r="J1" s="36" t="s">
        <v>164</v>
      </c>
      <c r="K1" s="36" t="s">
        <v>280</v>
      </c>
      <c r="L1" s="36" t="s">
        <v>71</v>
      </c>
      <c r="M1" s="36" t="s">
        <v>165</v>
      </c>
      <c r="N1" s="40" t="s">
        <v>277</v>
      </c>
      <c r="O1" s="36" t="s">
        <v>171</v>
      </c>
      <c r="P1" s="36" t="s">
        <v>46</v>
      </c>
    </row>
    <row r="2" spans="1:16" x14ac:dyDescent="0.2">
      <c r="A2" s="37" t="s">
        <v>185</v>
      </c>
      <c r="B2" s="37" t="s">
        <v>186</v>
      </c>
      <c r="C2" s="37" t="s">
        <v>34</v>
      </c>
      <c r="D2" s="37"/>
      <c r="E2" s="37"/>
      <c r="F2" s="37"/>
      <c r="G2" s="37" t="str">
        <f>MID(M2,H2,1)</f>
        <v>S</v>
      </c>
      <c r="H2" s="37">
        <v>154</v>
      </c>
      <c r="I2" s="37" t="str">
        <f>MID(M2,J2,1)</f>
        <v>I</v>
      </c>
      <c r="J2" s="37">
        <v>194</v>
      </c>
      <c r="K2" s="37" t="str">
        <f>MID(M2,L2,1)</f>
        <v>L</v>
      </c>
      <c r="L2" s="37">
        <v>190</v>
      </c>
      <c r="M2" s="37" t="s">
        <v>188</v>
      </c>
      <c r="N2" s="41" t="str">
        <f>MID(M2,H2,J2-H2+1)</f>
        <v>SEEPPISLDLTFHLLREVLEMARAEQLAQQAHSNRKLMEII</v>
      </c>
      <c r="O2" s="38" t="s">
        <v>113</v>
      </c>
      <c r="P2" s="37"/>
    </row>
    <row r="3" spans="1:16" x14ac:dyDescent="0.2">
      <c r="A3" s="37" t="s">
        <v>291</v>
      </c>
      <c r="B3" s="37" t="s">
        <v>298</v>
      </c>
      <c r="C3" s="37" t="s">
        <v>34</v>
      </c>
      <c r="D3" s="37"/>
      <c r="E3" s="37"/>
      <c r="F3" s="37"/>
      <c r="G3" s="37" t="str">
        <f>MID(M3,H3,1)</f>
        <v>S</v>
      </c>
      <c r="H3" s="37">
        <v>145</v>
      </c>
      <c r="I3" s="37" t="str">
        <f>MID(M3,J3,1)</f>
        <v>I</v>
      </c>
      <c r="J3" s="37">
        <v>185</v>
      </c>
      <c r="K3" s="37" t="str">
        <f>MID(M3,L3,1)</f>
        <v/>
      </c>
      <c r="L3" s="37">
        <v>191</v>
      </c>
      <c r="M3" s="37" t="s">
        <v>299</v>
      </c>
      <c r="N3" s="41" t="str">
        <f>MID(M3,H3,J3-H3+1)</f>
        <v>SEEPPISLDLTFHLLREVLEMARAEQLAQQAHSNRKLMEII</v>
      </c>
      <c r="O3" s="38" t="s">
        <v>113</v>
      </c>
      <c r="P3" s="37"/>
    </row>
    <row r="4" spans="1:16" x14ac:dyDescent="0.2">
      <c r="A4" s="37" t="s">
        <v>300</v>
      </c>
      <c r="B4" s="37" t="s">
        <v>301</v>
      </c>
      <c r="C4" s="37" t="s">
        <v>34</v>
      </c>
      <c r="D4" s="37"/>
      <c r="E4" s="37"/>
      <c r="F4" s="37"/>
      <c r="G4" s="37" t="str">
        <f>MID(M4,H4,1)</f>
        <v>S</v>
      </c>
      <c r="H4" s="37">
        <v>145</v>
      </c>
      <c r="I4" s="37" t="str">
        <f>MID(M4,J4,1)</f>
        <v>I</v>
      </c>
      <c r="J4" s="37">
        <v>185</v>
      </c>
      <c r="K4" s="37" t="str">
        <f>MID(M4,L4,1)</f>
        <v/>
      </c>
      <c r="L4" s="37">
        <v>191</v>
      </c>
      <c r="M4" s="37" t="s">
        <v>302</v>
      </c>
      <c r="N4" s="41" t="str">
        <f>MID(M4,H4,J4-H4+1)</f>
        <v>SEEPPISLDLTFHLLREVLEMARAEQLAQQAHSNRKLMEII</v>
      </c>
      <c r="O4" s="38" t="s">
        <v>113</v>
      </c>
      <c r="P4" s="37"/>
    </row>
    <row r="5" spans="1:16" x14ac:dyDescent="0.2">
      <c r="A5" s="37" t="s">
        <v>202</v>
      </c>
      <c r="B5" s="37" t="s">
        <v>203</v>
      </c>
      <c r="C5" s="37" t="s">
        <v>36</v>
      </c>
      <c r="D5" s="37"/>
      <c r="E5" s="37"/>
      <c r="F5" s="37"/>
      <c r="G5" s="37" t="str">
        <f t="shared" ref="G5:G64" si="0">MID(M5,H5,1)</f>
        <v>D</v>
      </c>
      <c r="H5" s="37">
        <v>83</v>
      </c>
      <c r="I5" s="37" t="str">
        <f t="shared" ref="I5:I64" si="1">MID(M5,J5,1)</f>
        <v>V</v>
      </c>
      <c r="J5" s="37">
        <v>122</v>
      </c>
      <c r="K5" s="37" t="str">
        <f t="shared" ref="K5:K64" si="2">MID(M5,L5,1)</f>
        <v>I</v>
      </c>
      <c r="L5" s="37">
        <v>118</v>
      </c>
      <c r="M5" s="37" t="s">
        <v>206</v>
      </c>
      <c r="N5" s="41" t="str">
        <f t="shared" ref="N5:N64" si="3">MID(M5,H5,J5-H5+1)</f>
        <v>DNPSLSIDLTFHLLRTLLELARTQSQRERAEQNRIIFDSV</v>
      </c>
      <c r="O5" s="38" t="s">
        <v>113</v>
      </c>
      <c r="P5" s="37"/>
    </row>
    <row r="6" spans="1:16" x14ac:dyDescent="0.2">
      <c r="A6" s="37" t="s">
        <v>292</v>
      </c>
      <c r="B6" s="37" t="s">
        <v>293</v>
      </c>
      <c r="C6" s="37" t="s">
        <v>34</v>
      </c>
      <c r="D6" s="37"/>
      <c r="E6" s="37"/>
      <c r="F6" s="37"/>
      <c r="G6" s="37" t="str">
        <f t="shared" si="0"/>
        <v>D</v>
      </c>
      <c r="H6" s="37">
        <v>81</v>
      </c>
      <c r="I6" s="37" t="str">
        <f t="shared" si="1"/>
        <v>V</v>
      </c>
      <c r="J6" s="37">
        <v>120</v>
      </c>
      <c r="K6" s="37" t="str">
        <f t="shared" si="2"/>
        <v>I</v>
      </c>
      <c r="L6" s="37">
        <v>116</v>
      </c>
      <c r="M6" s="37" t="s">
        <v>294</v>
      </c>
      <c r="N6" s="41" t="str">
        <f t="shared" si="3"/>
        <v>DDPPLSIDLTFHLLRTLLELARTQSQRERAEQNRIIFDSV</v>
      </c>
      <c r="O6" s="38" t="s">
        <v>113</v>
      </c>
      <c r="P6" s="37"/>
    </row>
    <row r="7" spans="1:16" x14ac:dyDescent="0.2">
      <c r="A7" s="37" t="s">
        <v>295</v>
      </c>
      <c r="B7" s="37" t="s">
        <v>296</v>
      </c>
      <c r="C7" s="37" t="s">
        <v>34</v>
      </c>
      <c r="D7" s="37"/>
      <c r="E7" s="37"/>
      <c r="F7" s="37"/>
      <c r="G7" s="37" t="str">
        <f t="shared" ref="G7" si="4">MID(M7,H7,1)</f>
        <v>D</v>
      </c>
      <c r="H7" s="37">
        <v>81</v>
      </c>
      <c r="I7" s="37" t="str">
        <f t="shared" ref="I7" si="5">MID(M7,J7,1)</f>
        <v>V</v>
      </c>
      <c r="J7" s="37">
        <v>120</v>
      </c>
      <c r="K7" s="37" t="str">
        <f t="shared" ref="K7" si="6">MID(M7,L7,1)</f>
        <v>I</v>
      </c>
      <c r="L7" s="37">
        <v>116</v>
      </c>
      <c r="M7" s="37" t="s">
        <v>297</v>
      </c>
      <c r="N7" s="41" t="str">
        <f t="shared" ref="N7" si="7">MID(M7,H7,J7-H7+1)</f>
        <v>DDPPLSIDLTFHLLRTLLELARTQSQRERAEQNRIIFDSV</v>
      </c>
      <c r="O7" s="38" t="s">
        <v>113</v>
      </c>
      <c r="P7" s="37"/>
    </row>
    <row r="8" spans="1:16" x14ac:dyDescent="0.2">
      <c r="A8" s="37" t="s">
        <v>197</v>
      </c>
      <c r="B8" s="37" t="s">
        <v>198</v>
      </c>
      <c r="C8" s="37" t="s">
        <v>36</v>
      </c>
      <c r="D8" s="37"/>
      <c r="E8" s="37"/>
      <c r="F8" s="37"/>
      <c r="G8" s="37" t="str">
        <f t="shared" si="0"/>
        <v>I</v>
      </c>
      <c r="H8" s="37">
        <v>72</v>
      </c>
      <c r="I8" s="37" t="str">
        <f t="shared" si="1"/>
        <v>C</v>
      </c>
      <c r="J8" s="37">
        <v>112</v>
      </c>
      <c r="K8" s="37" t="str">
        <f t="shared" si="2"/>
        <v>I</v>
      </c>
      <c r="L8" s="37">
        <v>105</v>
      </c>
      <c r="M8" s="37" t="s">
        <v>201</v>
      </c>
      <c r="N8" s="41" t="str">
        <f t="shared" si="3"/>
        <v>IVLSLDVPIGLLQILLEQARARAAREQATTNARILARVGHC</v>
      </c>
      <c r="O8" s="38" t="s">
        <v>113</v>
      </c>
      <c r="P8" s="37"/>
    </row>
    <row r="9" spans="1:16" x14ac:dyDescent="0.2">
      <c r="A9" s="37" t="s">
        <v>303</v>
      </c>
      <c r="B9" s="37" t="s">
        <v>304</v>
      </c>
      <c r="C9" s="37" t="s">
        <v>36</v>
      </c>
      <c r="D9" s="37"/>
      <c r="E9" s="37"/>
      <c r="F9" s="37"/>
      <c r="G9" s="37" t="str">
        <f t="shared" ref="G9" si="8">MID(M9,H9,1)</f>
        <v>V</v>
      </c>
      <c r="H9" s="37">
        <v>73</v>
      </c>
      <c r="I9" s="37" t="str">
        <f t="shared" ref="I9" si="9">MID(M9,J9,1)</f>
        <v>V</v>
      </c>
      <c r="J9" s="37">
        <v>110</v>
      </c>
      <c r="K9" s="37" t="str">
        <f t="shared" ref="K9" si="10">MID(M9,L9,1)</f>
        <v>I</v>
      </c>
      <c r="L9" s="37">
        <v>106</v>
      </c>
      <c r="M9" s="37" t="s">
        <v>305</v>
      </c>
      <c r="N9" s="41" t="str">
        <f t="shared" ref="N9" si="11">MID(M9,H9,J9-H9+1)</f>
        <v>VILSLDVPIGLLRILLEQARYKAARNQAATNAQILAHV</v>
      </c>
      <c r="O9" s="38" t="s">
        <v>113</v>
      </c>
      <c r="P9" s="37"/>
    </row>
    <row r="10" spans="1:16" x14ac:dyDescent="0.2">
      <c r="A10" s="37" t="s">
        <v>306</v>
      </c>
      <c r="B10" s="37" t="s">
        <v>307</v>
      </c>
      <c r="C10" s="37" t="s">
        <v>36</v>
      </c>
      <c r="D10" s="37"/>
      <c r="E10" s="37"/>
      <c r="F10" s="37"/>
      <c r="G10" s="37" t="str">
        <f t="shared" ref="G10" si="12">MID(M10,H10,1)</f>
        <v>V</v>
      </c>
      <c r="H10" s="37">
        <v>69</v>
      </c>
      <c r="I10" s="37" t="str">
        <f t="shared" ref="I10" si="13">MID(M10,J10,1)</f>
        <v>V</v>
      </c>
      <c r="J10" s="37">
        <v>106</v>
      </c>
      <c r="K10" s="37" t="str">
        <f t="shared" ref="K10" si="14">MID(M10,L10,1)</f>
        <v>I</v>
      </c>
      <c r="L10" s="37">
        <v>102</v>
      </c>
      <c r="M10" s="37" t="s">
        <v>308</v>
      </c>
      <c r="N10" s="41" t="str">
        <f t="shared" ref="N10" si="15">MID(M10,H10,J10-H10+1)</f>
        <v>VILSLDVPIGLLRILLEQARNKAARNQAATNAQILARV</v>
      </c>
      <c r="O10" s="38" t="s">
        <v>113</v>
      </c>
      <c r="P10" s="37"/>
    </row>
    <row r="11" spans="1:16" x14ac:dyDescent="0.2">
      <c r="A11" s="37" t="s">
        <v>189</v>
      </c>
      <c r="B11" s="37" t="s">
        <v>190</v>
      </c>
      <c r="C11" s="37" t="s">
        <v>36</v>
      </c>
      <c r="D11" s="37"/>
      <c r="E11" s="37"/>
      <c r="F11" s="37"/>
      <c r="G11" s="37" t="str">
        <f t="shared" si="0"/>
        <v>F</v>
      </c>
      <c r="H11" s="37">
        <v>120</v>
      </c>
      <c r="I11" s="37" t="str">
        <f t="shared" si="1"/>
        <v>I</v>
      </c>
      <c r="J11" s="37">
        <v>157</v>
      </c>
      <c r="K11" s="37" t="str">
        <f t="shared" si="2"/>
        <v>L</v>
      </c>
      <c r="L11" s="37">
        <v>153</v>
      </c>
      <c r="M11" s="37" t="s">
        <v>193</v>
      </c>
      <c r="N11" s="41" t="str">
        <f t="shared" si="3"/>
        <v>FTLSLDVPTNIMNLLFNIAKAKNLRAQAAANAHLMAQI</v>
      </c>
      <c r="O11" s="38" t="s">
        <v>113</v>
      </c>
      <c r="P11" s="37"/>
    </row>
    <row r="12" spans="1:16" x14ac:dyDescent="0.2">
      <c r="A12" s="37" t="s">
        <v>309</v>
      </c>
      <c r="B12" s="37" t="s">
        <v>310</v>
      </c>
      <c r="C12" s="37" t="s">
        <v>36</v>
      </c>
      <c r="D12" s="37"/>
      <c r="E12" s="37"/>
      <c r="F12" s="37"/>
      <c r="G12" s="37" t="str">
        <f t="shared" ref="G12" si="16">MID(M12,H12,1)</f>
        <v>F</v>
      </c>
      <c r="H12" s="37">
        <v>123</v>
      </c>
      <c r="I12" s="37" t="str">
        <f t="shared" ref="I12" si="17">MID(M12,J12,1)</f>
        <v>I</v>
      </c>
      <c r="J12" s="37">
        <v>160</v>
      </c>
      <c r="K12" s="37" t="str">
        <f t="shared" ref="K12" si="18">MID(M12,L12,1)</f>
        <v>L</v>
      </c>
      <c r="L12" s="37">
        <v>156</v>
      </c>
      <c r="M12" s="37" t="s">
        <v>311</v>
      </c>
      <c r="N12" s="41" t="str">
        <f t="shared" ref="N12" si="19">MID(M12,H12,J12-H12+1)</f>
        <v>FTLSLDVPTNIMNILFNIDKAKNLRAKAAANAQLMAQI</v>
      </c>
      <c r="O12" s="38" t="s">
        <v>113</v>
      </c>
      <c r="P12" s="37"/>
    </row>
    <row r="13" spans="1:16" x14ac:dyDescent="0.2">
      <c r="A13" s="37" t="s">
        <v>312</v>
      </c>
      <c r="B13" s="37" t="s">
        <v>313</v>
      </c>
      <c r="C13" s="37" t="s">
        <v>36</v>
      </c>
      <c r="D13" s="37"/>
      <c r="E13" s="37"/>
      <c r="F13" s="37"/>
      <c r="G13" s="37" t="str">
        <f t="shared" ref="G13" si="20">MID(M13,H13,1)</f>
        <v>F</v>
      </c>
      <c r="H13" s="37">
        <v>123</v>
      </c>
      <c r="I13" s="37" t="str">
        <f t="shared" ref="I13" si="21">MID(M13,J13,1)</f>
        <v>I</v>
      </c>
      <c r="J13" s="37">
        <v>160</v>
      </c>
      <c r="K13" s="37" t="str">
        <f t="shared" ref="K13" si="22">MID(M13,L13,1)</f>
        <v>L</v>
      </c>
      <c r="L13" s="37">
        <v>156</v>
      </c>
      <c r="M13" s="37" t="s">
        <v>314</v>
      </c>
      <c r="N13" s="41" t="str">
        <f t="shared" ref="N13" si="23">MID(M13,H13,J13-H13+1)</f>
        <v>FTLSLDVPTNIMNILFNIDKAKNLRAKAAANAQLMAQI</v>
      </c>
      <c r="O13" s="38" t="s">
        <v>113</v>
      </c>
      <c r="P13" s="37"/>
    </row>
    <row r="14" spans="1:16" x14ac:dyDescent="0.2">
      <c r="A14" s="37" t="s">
        <v>181</v>
      </c>
      <c r="B14" s="37" t="s">
        <v>182</v>
      </c>
      <c r="C14" s="37" t="s">
        <v>22</v>
      </c>
      <c r="D14" s="37"/>
      <c r="E14" s="37"/>
      <c r="F14" s="37"/>
      <c r="G14" s="37" t="str">
        <f t="shared" si="0"/>
        <v>Y</v>
      </c>
      <c r="H14" s="37">
        <v>52</v>
      </c>
      <c r="I14" s="37" t="str">
        <f t="shared" si="1"/>
        <v>Q</v>
      </c>
      <c r="J14" s="37">
        <v>93</v>
      </c>
      <c r="K14" s="37" t="str">
        <f t="shared" si="2"/>
        <v>L</v>
      </c>
      <c r="L14" s="37">
        <v>77</v>
      </c>
      <c r="M14" s="37" t="s">
        <v>184</v>
      </c>
      <c r="N14" s="41" t="str">
        <f t="shared" si="3"/>
        <v>YAEGTFISDYSIAMDKIHQQDFVNWLLAQKGKKNDWKHNITQ</v>
      </c>
      <c r="O14" s="38" t="s">
        <v>113</v>
      </c>
      <c r="P14" s="37"/>
    </row>
    <row r="15" spans="1:16" x14ac:dyDescent="0.2">
      <c r="A15" s="37" t="s">
        <v>315</v>
      </c>
      <c r="B15" s="37" t="s">
        <v>316</v>
      </c>
      <c r="C15" s="37" t="s">
        <v>22</v>
      </c>
      <c r="D15" s="37"/>
      <c r="E15" s="37"/>
      <c r="F15" s="37"/>
      <c r="G15" s="37" t="str">
        <f t="shared" ref="G15" si="24">MID(M15,H15,1)</f>
        <v>Y</v>
      </c>
      <c r="H15" s="37">
        <v>44</v>
      </c>
      <c r="I15" s="37" t="str">
        <f t="shared" ref="I15" si="25">MID(M15,J15,1)</f>
        <v>Q</v>
      </c>
      <c r="J15" s="37">
        <v>85</v>
      </c>
      <c r="K15" s="37" t="str">
        <f t="shared" ref="K15" si="26">MID(M15,L15,1)</f>
        <v>L</v>
      </c>
      <c r="L15" s="37">
        <v>69</v>
      </c>
      <c r="M15" s="37" t="s">
        <v>317</v>
      </c>
      <c r="N15" s="41" t="str">
        <f t="shared" ref="N15" si="27">MID(M15,H15,J15-H15+1)</f>
        <v>YAEGTFISDYSIAMDKIRQQDFVNWLLAQRGKKSDWKHNITQ</v>
      </c>
      <c r="O15" s="38" t="s">
        <v>113</v>
      </c>
      <c r="P15" s="37"/>
    </row>
    <row r="16" spans="1:16" x14ac:dyDescent="0.2">
      <c r="A16" s="37" t="s">
        <v>319</v>
      </c>
      <c r="B16" s="37" t="s">
        <v>320</v>
      </c>
      <c r="C16" s="37" t="s">
        <v>22</v>
      </c>
      <c r="D16" s="37"/>
      <c r="E16" s="37"/>
      <c r="F16" s="37"/>
      <c r="G16" s="37" t="str">
        <f t="shared" ref="G16" si="28">MID(M16,H16,1)</f>
        <v>Y</v>
      </c>
      <c r="H16" s="37">
        <v>44</v>
      </c>
      <c r="I16" s="37" t="str">
        <f t="shared" ref="I16" si="29">MID(M16,J16,1)</f>
        <v>Q</v>
      </c>
      <c r="J16" s="37">
        <v>85</v>
      </c>
      <c r="K16" s="37" t="str">
        <f t="shared" ref="K16" si="30">MID(M16,L16,1)</f>
        <v>L</v>
      </c>
      <c r="L16" s="37">
        <v>69</v>
      </c>
      <c r="M16" s="37" t="s">
        <v>318</v>
      </c>
      <c r="N16" s="41" t="str">
        <f t="shared" ref="N16" si="31">MID(M16,H16,J16-H16+1)</f>
        <v>YAEGTFISDYSIAMDKIRQQDFVNWLLAQKGKKNDWKHNLTQ</v>
      </c>
      <c r="O16" s="38" t="s">
        <v>113</v>
      </c>
      <c r="P16" s="37"/>
    </row>
    <row r="17" spans="1:16" x14ac:dyDescent="0.2">
      <c r="A17" s="37" t="s">
        <v>169</v>
      </c>
      <c r="B17" s="37" t="s">
        <v>162</v>
      </c>
      <c r="C17" s="37" t="s">
        <v>13</v>
      </c>
      <c r="D17" s="37"/>
      <c r="E17" s="37"/>
      <c r="F17" s="37"/>
      <c r="G17" s="37" t="str">
        <f t="shared" si="0"/>
        <v>H</v>
      </c>
      <c r="H17" s="37">
        <v>92</v>
      </c>
      <c r="I17" s="37" t="str">
        <f t="shared" si="1"/>
        <v>G</v>
      </c>
      <c r="J17" s="37">
        <v>128</v>
      </c>
      <c r="K17" s="37" t="str">
        <f t="shared" si="2"/>
        <v>L</v>
      </c>
      <c r="L17" s="37">
        <v>123</v>
      </c>
      <c r="M17" s="37" t="s">
        <v>167</v>
      </c>
      <c r="N17" s="41" t="str">
        <f t="shared" si="3"/>
        <v>HDEFERHAEGTFTSDVSSYLEGQAAKEFIAWLVKGRG</v>
      </c>
      <c r="O17" s="38" t="s">
        <v>113</v>
      </c>
      <c r="P17" s="37"/>
    </row>
    <row r="18" spans="1:16" x14ac:dyDescent="0.2">
      <c r="A18" s="37" t="s">
        <v>327</v>
      </c>
      <c r="B18" s="37" t="s">
        <v>322</v>
      </c>
      <c r="C18" s="37" t="s">
        <v>13</v>
      </c>
      <c r="D18" s="37"/>
      <c r="E18" s="37"/>
      <c r="F18" s="37"/>
      <c r="G18" s="37" t="str">
        <f t="shared" ref="G18" si="32">MID(M18,H18,1)</f>
        <v>H</v>
      </c>
      <c r="H18" s="37">
        <v>92</v>
      </c>
      <c r="I18" s="37" t="str">
        <f t="shared" ref="I18" si="33">MID(M18,J18,1)</f>
        <v>G</v>
      </c>
      <c r="J18" s="37">
        <v>128</v>
      </c>
      <c r="K18" s="37" t="str">
        <f t="shared" ref="K18" si="34">MID(M18,L18,1)</f>
        <v>L</v>
      </c>
      <c r="L18" s="37">
        <v>23</v>
      </c>
      <c r="M18" s="37" t="s">
        <v>323</v>
      </c>
      <c r="N18" s="41" t="str">
        <f t="shared" ref="N18" si="35">MID(M18,H18,J18-H18+1)</f>
        <v>HDEFERHAEGTFTSDVSSYLEGQAAKEFIAWLVKGRG</v>
      </c>
      <c r="O18" s="38" t="s">
        <v>113</v>
      </c>
      <c r="P18" s="37"/>
    </row>
    <row r="19" spans="1:16" x14ac:dyDescent="0.2">
      <c r="A19" s="37" t="s">
        <v>328</v>
      </c>
      <c r="B19" s="37" t="s">
        <v>325</v>
      </c>
      <c r="C19" s="37" t="s">
        <v>13</v>
      </c>
      <c r="D19" s="37"/>
      <c r="E19" s="37"/>
      <c r="F19" s="37"/>
      <c r="G19" s="37" t="str">
        <f t="shared" ref="G19" si="36">MID(M19,H19,1)</f>
        <v>H</v>
      </c>
      <c r="H19" s="37">
        <v>92</v>
      </c>
      <c r="I19" s="37" t="str">
        <f t="shared" ref="I19" si="37">MID(M19,J19,1)</f>
        <v>G</v>
      </c>
      <c r="J19" s="37">
        <v>128</v>
      </c>
      <c r="K19" s="37" t="str">
        <f t="shared" ref="K19" si="38">MID(M19,L19,1)</f>
        <v>L</v>
      </c>
      <c r="L19" s="37">
        <v>123</v>
      </c>
      <c r="M19" s="37" t="s">
        <v>326</v>
      </c>
      <c r="N19" s="41" t="str">
        <f t="shared" ref="N19" si="39">MID(M19,H19,J19-H19+1)</f>
        <v>HDEFERHAEGTFTSDVSSYLEGQAAKEFIAWLVKGRG</v>
      </c>
      <c r="O19" s="38" t="s">
        <v>113</v>
      </c>
      <c r="P19" s="37"/>
    </row>
    <row r="20" spans="1:16" x14ac:dyDescent="0.2">
      <c r="A20" s="37" t="s">
        <v>276</v>
      </c>
      <c r="B20" s="37" t="s">
        <v>162</v>
      </c>
      <c r="C20" s="37" t="s">
        <v>23</v>
      </c>
      <c r="D20" s="37"/>
      <c r="E20" s="37"/>
      <c r="F20" s="37"/>
      <c r="G20" s="37" t="str">
        <f t="shared" si="0"/>
        <v>H</v>
      </c>
      <c r="H20" s="37">
        <v>146</v>
      </c>
      <c r="I20" s="37" t="str">
        <f t="shared" si="1"/>
        <v>D</v>
      </c>
      <c r="J20" s="37">
        <v>178</v>
      </c>
      <c r="K20" s="37" t="str">
        <f t="shared" si="2"/>
        <v>L</v>
      </c>
      <c r="L20" s="37">
        <v>171</v>
      </c>
      <c r="M20" s="37" t="s">
        <v>167</v>
      </c>
      <c r="N20" s="41" t="str">
        <f t="shared" si="3"/>
        <v>HADGSFSDEMNTILDNLAARDFINWLIQTKITD</v>
      </c>
      <c r="O20" s="38" t="s">
        <v>113</v>
      </c>
      <c r="P20" s="37"/>
    </row>
    <row r="21" spans="1:16" x14ac:dyDescent="0.2">
      <c r="A21" s="37" t="s">
        <v>329</v>
      </c>
      <c r="B21" s="37" t="s">
        <v>322</v>
      </c>
      <c r="C21" s="37" t="s">
        <v>23</v>
      </c>
      <c r="D21" s="37"/>
      <c r="E21" s="37"/>
      <c r="F21" s="37"/>
      <c r="G21" s="37" t="str">
        <f t="shared" ref="G21" si="40">MID(M21,H21,1)</f>
        <v>H</v>
      </c>
      <c r="H21" s="37">
        <v>146</v>
      </c>
      <c r="I21" s="37" t="str">
        <f t="shared" ref="I21" si="41">MID(M21,J21,1)</f>
        <v>D</v>
      </c>
      <c r="J21" s="37">
        <v>178</v>
      </c>
      <c r="K21" s="37" t="str">
        <f t="shared" ref="K21" si="42">MID(M21,L21,1)</f>
        <v>L</v>
      </c>
      <c r="L21" s="37">
        <v>171</v>
      </c>
      <c r="M21" s="37" t="s">
        <v>323</v>
      </c>
      <c r="N21" s="41" t="str">
        <f t="shared" ref="N21" si="43">MID(M21,H21,J21-H21+1)</f>
        <v>HADGSFSDEMSTILDNLATRDFINWLIQTKITD</v>
      </c>
      <c r="O21" s="38" t="s">
        <v>113</v>
      </c>
      <c r="P21" s="37"/>
    </row>
    <row r="22" spans="1:16" x14ac:dyDescent="0.2">
      <c r="A22" s="37" t="s">
        <v>330</v>
      </c>
      <c r="B22" s="37" t="s">
        <v>325</v>
      </c>
      <c r="C22" s="37" t="s">
        <v>23</v>
      </c>
      <c r="D22" s="37"/>
      <c r="E22" s="37"/>
      <c r="F22" s="37"/>
      <c r="G22" s="37" t="str">
        <f t="shared" ref="G22" si="44">MID(M22,H22,1)</f>
        <v>H</v>
      </c>
      <c r="H22" s="37">
        <v>146</v>
      </c>
      <c r="I22" s="37" t="str">
        <f t="shared" ref="I22" si="45">MID(M22,J22,1)</f>
        <v>D</v>
      </c>
      <c r="J22" s="37">
        <v>178</v>
      </c>
      <c r="K22" s="37" t="str">
        <f t="shared" ref="K22" si="46">MID(M22,L22,1)</f>
        <v>L</v>
      </c>
      <c r="L22" s="37">
        <v>171</v>
      </c>
      <c r="M22" s="37" t="s">
        <v>326</v>
      </c>
      <c r="N22" s="41" t="str">
        <f t="shared" ref="N22" si="47">MID(M22,H22,J22-H22+1)</f>
        <v>HADGSFSDEMNTILDNLATRDFINWLIQTKITD</v>
      </c>
      <c r="O22" s="38" t="s">
        <v>113</v>
      </c>
      <c r="P22" s="37"/>
    </row>
    <row r="23" spans="1:16" x14ac:dyDescent="0.2">
      <c r="A23" s="37" t="s">
        <v>391</v>
      </c>
      <c r="B23" s="37" t="s">
        <v>162</v>
      </c>
      <c r="C23" s="37" t="s">
        <v>13</v>
      </c>
      <c r="D23" s="37"/>
      <c r="E23" s="37"/>
      <c r="F23" s="37"/>
      <c r="G23" s="37" t="str">
        <f t="shared" si="0"/>
        <v>H</v>
      </c>
      <c r="H23" s="37">
        <v>98</v>
      </c>
      <c r="I23" s="37" t="str">
        <f t="shared" si="1"/>
        <v>G</v>
      </c>
      <c r="J23" s="37">
        <v>128</v>
      </c>
      <c r="K23" s="37" t="str">
        <f t="shared" si="2"/>
        <v>L</v>
      </c>
      <c r="L23" s="37">
        <v>123</v>
      </c>
      <c r="M23" s="37" t="s">
        <v>167</v>
      </c>
      <c r="N23" s="41" t="str">
        <f t="shared" si="3"/>
        <v>HAEGTFTSDVSSYLEGQAAKEFIAWLVKGRG</v>
      </c>
      <c r="O23" s="38" t="s">
        <v>113</v>
      </c>
      <c r="P23" s="37"/>
    </row>
    <row r="24" spans="1:16" x14ac:dyDescent="0.2">
      <c r="A24" s="37" t="s">
        <v>116</v>
      </c>
      <c r="B24" s="37" t="s">
        <v>162</v>
      </c>
      <c r="C24" s="37" t="s">
        <v>5</v>
      </c>
      <c r="D24" s="37"/>
      <c r="E24" s="37"/>
      <c r="F24" s="37"/>
      <c r="G24" s="37" t="str">
        <f t="shared" si="0"/>
        <v>H</v>
      </c>
      <c r="H24" s="37">
        <v>53</v>
      </c>
      <c r="I24" s="37" t="str">
        <f t="shared" si="1"/>
        <v>T</v>
      </c>
      <c r="J24" s="37">
        <v>81</v>
      </c>
      <c r="K24" s="37" t="str">
        <f t="shared" si="2"/>
        <v>L</v>
      </c>
      <c r="L24" s="37">
        <v>78</v>
      </c>
      <c r="M24" s="37" t="s">
        <v>167</v>
      </c>
      <c r="N24" s="41" t="str">
        <f>MID(M24,H24,J24-H24+1)</f>
        <v>HSQGTFTSDYSKYLDSRRAQDFVQWLMNT</v>
      </c>
      <c r="O24" s="38" t="s">
        <v>113</v>
      </c>
      <c r="P24" s="37"/>
    </row>
    <row r="25" spans="1:16" x14ac:dyDescent="0.2">
      <c r="A25" s="37" t="s">
        <v>321</v>
      </c>
      <c r="B25" s="37" t="s">
        <v>322</v>
      </c>
      <c r="C25" s="37" t="s">
        <v>5</v>
      </c>
      <c r="D25" s="37"/>
      <c r="E25" s="37"/>
      <c r="F25" s="37"/>
      <c r="G25" s="37" t="str">
        <f t="shared" ref="G25" si="48">MID(M25,H25,1)</f>
        <v>H</v>
      </c>
      <c r="H25" s="37">
        <v>53</v>
      </c>
      <c r="I25" s="37" t="str">
        <f t="shared" ref="I25" si="49">MID(M25,J25,1)</f>
        <v>T</v>
      </c>
      <c r="J25" s="37">
        <v>81</v>
      </c>
      <c r="K25" s="37" t="str">
        <f t="shared" ref="K25" si="50">MID(M25,L25,1)</f>
        <v>L</v>
      </c>
      <c r="L25" s="37">
        <v>78</v>
      </c>
      <c r="M25" s="37" t="s">
        <v>323</v>
      </c>
      <c r="N25" s="41" t="str">
        <f t="shared" ref="N25" si="51">MID(M25,H25,J25-H25+1)</f>
        <v>HSQGTFTSDYSKYLDSRRAQDFVQWLMNT</v>
      </c>
      <c r="O25" s="38" t="s">
        <v>113</v>
      </c>
      <c r="P25" s="37"/>
    </row>
    <row r="26" spans="1:16" x14ac:dyDescent="0.2">
      <c r="A26" s="37" t="s">
        <v>324</v>
      </c>
      <c r="B26" s="37" t="s">
        <v>325</v>
      </c>
      <c r="C26" s="37" t="s">
        <v>5</v>
      </c>
      <c r="D26" s="37"/>
      <c r="E26" s="37"/>
      <c r="F26" s="37"/>
      <c r="G26" s="37" t="str">
        <f t="shared" ref="G26" si="52">MID(M26,H26,1)</f>
        <v>H</v>
      </c>
      <c r="H26" s="37">
        <v>53</v>
      </c>
      <c r="I26" s="37" t="str">
        <f t="shared" ref="I26" si="53">MID(M26,J26,1)</f>
        <v>T</v>
      </c>
      <c r="J26" s="37">
        <v>81</v>
      </c>
      <c r="K26" s="37" t="str">
        <f t="shared" ref="K26" si="54">MID(M26,L26,1)</f>
        <v>L</v>
      </c>
      <c r="L26" s="37">
        <v>78</v>
      </c>
      <c r="M26" s="37" t="s">
        <v>326</v>
      </c>
      <c r="N26" s="41" t="str">
        <f t="shared" ref="N26" si="55">MID(M26,H26,J26-H26+1)</f>
        <v>HSQGTFTSDYSKYLDSRRAQDFVQWLMNT</v>
      </c>
      <c r="O26" s="38" t="s">
        <v>113</v>
      </c>
      <c r="P26" s="37"/>
    </row>
    <row r="27" spans="1:16" x14ac:dyDescent="0.2">
      <c r="A27" s="37" t="s">
        <v>241</v>
      </c>
      <c r="B27" s="37" t="s">
        <v>207</v>
      </c>
      <c r="C27" s="37" t="s">
        <v>26</v>
      </c>
      <c r="D27" s="37" t="s">
        <v>27</v>
      </c>
      <c r="E27" s="37" t="s">
        <v>28</v>
      </c>
      <c r="F27" s="37"/>
      <c r="G27" s="37" t="str">
        <f t="shared" si="0"/>
        <v>H</v>
      </c>
      <c r="H27" s="37">
        <v>132</v>
      </c>
      <c r="I27" s="37" t="str">
        <f t="shared" si="1"/>
        <v>K</v>
      </c>
      <c r="J27" s="37">
        <v>169</v>
      </c>
      <c r="K27" s="37" t="str">
        <f t="shared" si="2"/>
        <v>V</v>
      </c>
      <c r="L27" s="37">
        <v>157</v>
      </c>
      <c r="M27" s="37" t="s">
        <v>209</v>
      </c>
      <c r="N27" s="41" t="str">
        <f t="shared" si="3"/>
        <v>HSDGIFTDSYSRYRKQMAVKKYLAAVLGKRYKQRVKNK</v>
      </c>
      <c r="O27" s="38" t="s">
        <v>113</v>
      </c>
      <c r="P27" s="37"/>
    </row>
    <row r="28" spans="1:16" x14ac:dyDescent="0.2">
      <c r="A28" s="37" t="s">
        <v>331</v>
      </c>
      <c r="B28" s="37" t="s">
        <v>332</v>
      </c>
      <c r="C28" s="37" t="s">
        <v>26</v>
      </c>
      <c r="D28" s="37" t="s">
        <v>27</v>
      </c>
      <c r="E28" s="37" t="s">
        <v>28</v>
      </c>
      <c r="F28" s="37"/>
      <c r="G28" s="37" t="str">
        <f t="shared" ref="G28" si="56">MID(M28,H28,1)</f>
        <v>H</v>
      </c>
      <c r="H28" s="37">
        <v>131</v>
      </c>
      <c r="I28" s="37" t="str">
        <f t="shared" ref="I28" si="57">MID(M28,J28,1)</f>
        <v>K</v>
      </c>
      <c r="J28" s="37">
        <v>168</v>
      </c>
      <c r="K28" s="37" t="str">
        <f t="shared" ref="K28" si="58">MID(M28,L28,1)</f>
        <v>V</v>
      </c>
      <c r="L28" s="37">
        <v>156</v>
      </c>
      <c r="M28" s="37" t="s">
        <v>333</v>
      </c>
      <c r="N28" s="41" t="str">
        <f t="shared" ref="N28" si="59">MID(M28,H28,J28-H28+1)</f>
        <v>HSDGIFTDSYSRYRKQMAVKKYLAAVLGKRYKQRVKNK</v>
      </c>
      <c r="O28" s="38" t="s">
        <v>113</v>
      </c>
      <c r="P28" s="37"/>
    </row>
    <row r="29" spans="1:16" x14ac:dyDescent="0.2">
      <c r="A29" s="37" t="s">
        <v>334</v>
      </c>
      <c r="B29" s="37" t="s">
        <v>332</v>
      </c>
      <c r="C29" s="37" t="s">
        <v>26</v>
      </c>
      <c r="D29" s="37" t="s">
        <v>27</v>
      </c>
      <c r="E29" s="37" t="s">
        <v>28</v>
      </c>
      <c r="F29" s="37"/>
      <c r="G29" s="37" t="str">
        <f t="shared" ref="G29" si="60">MID(M29,H29,1)</f>
        <v>H</v>
      </c>
      <c r="H29" s="37">
        <v>131</v>
      </c>
      <c r="I29" s="37" t="str">
        <f t="shared" ref="I29" si="61">MID(M29,J29,1)</f>
        <v>K</v>
      </c>
      <c r="J29" s="37">
        <v>168</v>
      </c>
      <c r="K29" s="37" t="str">
        <f t="shared" ref="K29" si="62">MID(M29,L29,1)</f>
        <v>V</v>
      </c>
      <c r="L29" s="37">
        <v>156</v>
      </c>
      <c r="M29" s="37" t="s">
        <v>335</v>
      </c>
      <c r="N29" s="41" t="str">
        <f t="shared" ref="N29" si="63">MID(M29,H29,J29-H29+1)</f>
        <v>HSDGIFTDSYSRYRKQMAVKKYLAAVLGKRYKQRVKNK</v>
      </c>
      <c r="O29" s="38" t="s">
        <v>113</v>
      </c>
      <c r="P29" s="37"/>
    </row>
    <row r="30" spans="1:16" x14ac:dyDescent="0.2">
      <c r="A30" s="37" t="s">
        <v>242</v>
      </c>
      <c r="B30" s="37" t="s">
        <v>207</v>
      </c>
      <c r="C30" s="37" t="s">
        <v>26</v>
      </c>
      <c r="D30" s="37" t="s">
        <v>27</v>
      </c>
      <c r="E30" s="37" t="s">
        <v>28</v>
      </c>
      <c r="F30" s="37"/>
      <c r="G30" s="37" t="str">
        <f t="shared" si="0"/>
        <v>H</v>
      </c>
      <c r="H30" s="37">
        <v>132</v>
      </c>
      <c r="I30" s="37" t="str">
        <f t="shared" si="1"/>
        <v>L</v>
      </c>
      <c r="J30" s="37">
        <v>158</v>
      </c>
      <c r="K30" s="37" t="str">
        <f t="shared" si="2"/>
        <v>V</v>
      </c>
      <c r="L30" s="37">
        <v>157</v>
      </c>
      <c r="M30" s="37" t="s">
        <v>209</v>
      </c>
      <c r="N30" s="41" t="str">
        <f t="shared" si="3"/>
        <v>HSDGIFTDSYSRYRKQMAVKKYLAAVL</v>
      </c>
      <c r="O30" s="38" t="s">
        <v>113</v>
      </c>
      <c r="P30" s="37"/>
    </row>
    <row r="31" spans="1:16" x14ac:dyDescent="0.2">
      <c r="A31" s="37" t="s">
        <v>253</v>
      </c>
      <c r="B31" s="37" t="s">
        <v>215</v>
      </c>
      <c r="C31" s="37" t="s">
        <v>20</v>
      </c>
      <c r="D31" s="37" t="s">
        <v>25</v>
      </c>
      <c r="E31" s="37"/>
      <c r="F31" s="37"/>
      <c r="G31" s="37" t="str">
        <f t="shared" si="0"/>
        <v>S</v>
      </c>
      <c r="H31" s="37">
        <v>32</v>
      </c>
      <c r="I31" s="37" t="str">
        <f t="shared" si="1"/>
        <v>Q</v>
      </c>
      <c r="J31" s="37">
        <v>115</v>
      </c>
      <c r="K31" s="37" t="str">
        <f t="shared" si="2"/>
        <v>K</v>
      </c>
      <c r="L31" s="37">
        <v>58</v>
      </c>
      <c r="M31" s="37" t="s">
        <v>217</v>
      </c>
      <c r="N31" s="41" t="str">
        <f t="shared" si="3"/>
        <v>SVSEIQLMHNLGKHLNSMERVEWLRKKLQDVHNFVALGAPLAPRDAGSQRPRKKEDNVLVESHEKSLGEADKADVNVLTKAKSQ</v>
      </c>
      <c r="O31" s="38" t="s">
        <v>113</v>
      </c>
      <c r="P31" s="37"/>
    </row>
    <row r="32" spans="1:16" x14ac:dyDescent="0.2">
      <c r="A32" s="37" t="s">
        <v>360</v>
      </c>
      <c r="B32" s="37" t="s">
        <v>361</v>
      </c>
      <c r="C32" s="37" t="s">
        <v>20</v>
      </c>
      <c r="D32" s="37" t="s">
        <v>25</v>
      </c>
      <c r="E32" s="37"/>
      <c r="F32" s="37"/>
      <c r="G32" s="37" t="str">
        <f t="shared" ref="G32" si="64">MID(M32,H32,1)</f>
        <v>K</v>
      </c>
      <c r="H32" s="37">
        <v>26</v>
      </c>
      <c r="I32" s="37" t="str">
        <f t="shared" ref="I32" si="65">MID(M32,J32,1)</f>
        <v>Q</v>
      </c>
      <c r="J32" s="37">
        <v>115</v>
      </c>
      <c r="K32" s="37" t="str">
        <f t="shared" ref="K32" si="66">MID(M32,L32,1)</f>
        <v>K</v>
      </c>
      <c r="L32" s="37">
        <v>58</v>
      </c>
      <c r="M32" s="37" t="s">
        <v>362</v>
      </c>
      <c r="N32" s="41" t="str">
        <f t="shared" ref="N32" si="67">MID(M32,H32,J32-H32+1)</f>
        <v>KPVRKRAVSEIQLMHNLGKHLASMERMQWLRRKLQDMHNFVSLGVQMAARDGSHQKPTKKEENVLVDGNPKSLGEGDKADVDVLVKSKSQ</v>
      </c>
      <c r="O32" s="38" t="s">
        <v>113</v>
      </c>
      <c r="P32" s="37"/>
    </row>
    <row r="33" spans="1:16" x14ac:dyDescent="0.2">
      <c r="A33" s="37" t="s">
        <v>363</v>
      </c>
      <c r="B33" s="37" t="s">
        <v>364</v>
      </c>
      <c r="C33" s="37" t="s">
        <v>20</v>
      </c>
      <c r="D33" s="37" t="s">
        <v>25</v>
      </c>
      <c r="E33" s="37"/>
      <c r="F33" s="37"/>
      <c r="G33" s="37" t="str">
        <f t="shared" ref="G33" si="68">MID(M33,H33,1)</f>
        <v>A</v>
      </c>
      <c r="H33" s="37">
        <v>32</v>
      </c>
      <c r="I33" s="37" t="str">
        <f t="shared" ref="I33" si="69">MID(M33,J33,1)</f>
        <v>Q</v>
      </c>
      <c r="J33" s="37">
        <v>115</v>
      </c>
      <c r="K33" s="37" t="str">
        <f t="shared" ref="K33" si="70">MID(M33,L33,1)</f>
        <v>K</v>
      </c>
      <c r="L33" s="37">
        <v>58</v>
      </c>
      <c r="M33" s="37" t="s">
        <v>365</v>
      </c>
      <c r="N33" s="41" t="str">
        <f t="shared" ref="N33" si="71">MID(M33,H33,J33-H33+1)</f>
        <v>AVSEIQLMHNLGKHLASVERMQWLRKKLQDVHNFVSLGVQMAAREGSYQRPTKKEENVLVDGNSKSLGEGDKADVDVLVKAKSQ</v>
      </c>
      <c r="O33" s="38" t="s">
        <v>113</v>
      </c>
      <c r="P33" s="37"/>
    </row>
    <row r="34" spans="1:16" x14ac:dyDescent="0.2">
      <c r="A34" s="37" t="s">
        <v>254</v>
      </c>
      <c r="B34" s="37" t="s">
        <v>210</v>
      </c>
      <c r="C34" s="37" t="s">
        <v>20</v>
      </c>
      <c r="D34" s="37" t="s">
        <v>25</v>
      </c>
      <c r="E34" s="37"/>
      <c r="F34" s="37"/>
      <c r="G34" s="37" t="str">
        <f t="shared" si="0"/>
        <v>A</v>
      </c>
      <c r="H34" s="37">
        <v>37</v>
      </c>
      <c r="I34" s="37" t="str">
        <f t="shared" si="1"/>
        <v>I</v>
      </c>
      <c r="J34" s="37">
        <v>72</v>
      </c>
      <c r="K34" s="37" t="str">
        <f t="shared" si="2"/>
        <v>L</v>
      </c>
      <c r="L34" s="37">
        <v>63</v>
      </c>
      <c r="M34" s="37" t="s">
        <v>212</v>
      </c>
      <c r="N34" s="41" t="str">
        <f t="shared" si="3"/>
        <v>AVSEHQLLHDKGKSIQDLRRRFFLHHLIAEIHTAEI</v>
      </c>
      <c r="O34" s="38" t="s">
        <v>113</v>
      </c>
      <c r="P34" s="37"/>
    </row>
    <row r="35" spans="1:16" x14ac:dyDescent="0.2">
      <c r="A35" s="37" t="s">
        <v>255</v>
      </c>
      <c r="B35" s="37" t="s">
        <v>210</v>
      </c>
      <c r="C35" s="37" t="s">
        <v>20</v>
      </c>
      <c r="D35" s="37"/>
      <c r="E35" s="37"/>
      <c r="F35" s="37"/>
      <c r="G35" s="37" t="str">
        <f t="shared" si="0"/>
        <v>A</v>
      </c>
      <c r="H35" s="37">
        <v>74</v>
      </c>
      <c r="I35" s="37" t="str">
        <f t="shared" si="1"/>
        <v>P</v>
      </c>
      <c r="J35" s="37">
        <v>130</v>
      </c>
      <c r="K35" s="37" t="str">
        <f t="shared" si="2"/>
        <v>E</v>
      </c>
      <c r="L35" s="37">
        <v>107</v>
      </c>
      <c r="M35" s="37" t="s">
        <v>212</v>
      </c>
      <c r="N35" s="41" t="str">
        <f t="shared" si="3"/>
        <v>ATSEVSPNSKPSPNTKNHPVRFGSDDEGRYLTQETNKVETYKEQPLKTPGKKKKGKP</v>
      </c>
      <c r="O35" s="38" t="s">
        <v>113</v>
      </c>
      <c r="P35" s="37"/>
    </row>
    <row r="36" spans="1:16" x14ac:dyDescent="0.2">
      <c r="A36" s="37" t="s">
        <v>236</v>
      </c>
      <c r="B36" s="37" t="s">
        <v>237</v>
      </c>
      <c r="C36" s="37" t="s">
        <v>26</v>
      </c>
      <c r="D36" s="37" t="s">
        <v>27</v>
      </c>
      <c r="E36" s="37"/>
      <c r="F36" s="37"/>
      <c r="G36" s="37" t="str">
        <f t="shared" si="0"/>
        <v>H</v>
      </c>
      <c r="H36" s="37">
        <v>81</v>
      </c>
      <c r="I36" s="37" t="str">
        <f t="shared" si="1"/>
        <v>M</v>
      </c>
      <c r="J36" s="37">
        <v>107</v>
      </c>
      <c r="K36" s="37" t="str">
        <f t="shared" si="2"/>
        <v>L</v>
      </c>
      <c r="L36" s="37">
        <v>106</v>
      </c>
      <c r="M36" s="37" t="s">
        <v>238</v>
      </c>
      <c r="N36" s="41" t="str">
        <f t="shared" si="3"/>
        <v>HADGVFTSDFSKLLGQLSAKKYLESLM</v>
      </c>
      <c r="O36" s="38" t="s">
        <v>113</v>
      </c>
    </row>
    <row r="37" spans="1:16" x14ac:dyDescent="0.2">
      <c r="A37" s="37" t="s">
        <v>356</v>
      </c>
      <c r="B37" s="37" t="s">
        <v>354</v>
      </c>
      <c r="C37" s="37" t="s">
        <v>26</v>
      </c>
      <c r="D37" s="37" t="s">
        <v>27</v>
      </c>
      <c r="E37" s="37" t="s">
        <v>28</v>
      </c>
      <c r="F37" s="37"/>
      <c r="G37" s="37" t="str">
        <f t="shared" si="0"/>
        <v>H</v>
      </c>
      <c r="H37" s="37">
        <v>81</v>
      </c>
      <c r="I37" s="37" t="str">
        <f t="shared" si="1"/>
        <v>I</v>
      </c>
      <c r="J37" s="37">
        <v>107</v>
      </c>
      <c r="K37" s="37" t="str">
        <f t="shared" si="2"/>
        <v>L</v>
      </c>
      <c r="L37" s="37">
        <v>106</v>
      </c>
      <c r="M37" s="37" t="s">
        <v>355</v>
      </c>
      <c r="N37" s="41" t="str">
        <f t="shared" si="3"/>
        <v>HADGVFTSDYSRLLGQISAKKYLESLI</v>
      </c>
      <c r="O37" s="38" t="s">
        <v>113</v>
      </c>
    </row>
    <row r="38" spans="1:16" x14ac:dyDescent="0.2">
      <c r="A38" s="37" t="s">
        <v>340</v>
      </c>
      <c r="B38" s="37" t="s">
        <v>337</v>
      </c>
      <c r="C38" s="37" t="s">
        <v>26</v>
      </c>
      <c r="D38" s="37" t="s">
        <v>27</v>
      </c>
      <c r="E38" s="37" t="s">
        <v>28</v>
      </c>
      <c r="F38" s="37"/>
      <c r="G38" s="37" t="str">
        <f t="shared" ref="G38" si="72">MID(M38,H38,1)</f>
        <v>H</v>
      </c>
      <c r="H38" s="37">
        <v>81</v>
      </c>
      <c r="I38" s="37" t="str">
        <f t="shared" ref="I38" si="73">MID(M38,J38,1)</f>
        <v>I</v>
      </c>
      <c r="J38" s="37">
        <v>107</v>
      </c>
      <c r="K38" s="37" t="str">
        <f t="shared" ref="K38" si="74">MID(M38,L38,1)</f>
        <v>L</v>
      </c>
      <c r="L38" s="37">
        <v>106</v>
      </c>
      <c r="M38" s="37" t="s">
        <v>338</v>
      </c>
      <c r="N38" s="41" t="str">
        <f t="shared" ref="N38" si="75">MID(M38,H38,J38-H38+1)</f>
        <v>HADGVFTSDYSRLLGQISAKKYLESLI</v>
      </c>
      <c r="O38" s="38" t="s">
        <v>113</v>
      </c>
    </row>
    <row r="39" spans="1:16" x14ac:dyDescent="0.2">
      <c r="A39" s="37" t="s">
        <v>239</v>
      </c>
      <c r="B39" s="37" t="s">
        <v>237</v>
      </c>
      <c r="C39" s="37" t="s">
        <v>26</v>
      </c>
      <c r="D39" s="37" t="s">
        <v>27</v>
      </c>
      <c r="E39" s="37" t="s">
        <v>28</v>
      </c>
      <c r="F39" s="37"/>
      <c r="G39" s="37" t="str">
        <f t="shared" si="0"/>
        <v>H</v>
      </c>
      <c r="H39" s="37">
        <v>81</v>
      </c>
      <c r="I39" s="37" t="str">
        <f t="shared" si="1"/>
        <v>V</v>
      </c>
      <c r="J39" s="37">
        <v>122</v>
      </c>
      <c r="K39" s="37" t="str">
        <f t="shared" si="2"/>
        <v>L</v>
      </c>
      <c r="L39" s="37">
        <v>106</v>
      </c>
      <c r="M39" s="37" t="s">
        <v>238</v>
      </c>
      <c r="N39" s="41" t="str">
        <f t="shared" si="3"/>
        <v>HADGVFTSDFSKLLGQLSAKKYLESLMGKRVSSNISEDPVPV</v>
      </c>
      <c r="O39" s="38" t="s">
        <v>113</v>
      </c>
    </row>
    <row r="40" spans="1:16" x14ac:dyDescent="0.2">
      <c r="A40" s="37" t="s">
        <v>357</v>
      </c>
      <c r="B40" s="37" t="s">
        <v>354</v>
      </c>
      <c r="C40" s="37" t="s">
        <v>26</v>
      </c>
      <c r="D40" s="37" t="s">
        <v>27</v>
      </c>
      <c r="E40" s="37" t="s">
        <v>28</v>
      </c>
      <c r="F40" s="37"/>
      <c r="G40" s="37" t="str">
        <f t="shared" si="0"/>
        <v>H</v>
      </c>
      <c r="H40" s="37">
        <v>81</v>
      </c>
      <c r="I40" s="37" t="str">
        <f t="shared" si="1"/>
        <v>I</v>
      </c>
      <c r="J40" s="37">
        <v>122</v>
      </c>
      <c r="K40" s="37" t="str">
        <f t="shared" si="2"/>
        <v>L</v>
      </c>
      <c r="L40" s="37">
        <v>106</v>
      </c>
      <c r="M40" s="37" t="s">
        <v>355</v>
      </c>
      <c r="N40" s="41" t="str">
        <f t="shared" si="3"/>
        <v>HADGVFTSDYSRLLGQISAKKYLESLIGKRISSSISEDPVPI</v>
      </c>
      <c r="O40" s="38" t="s">
        <v>113</v>
      </c>
    </row>
    <row r="41" spans="1:16" x14ac:dyDescent="0.2">
      <c r="A41" s="37" t="s">
        <v>336</v>
      </c>
      <c r="B41" s="37" t="s">
        <v>337</v>
      </c>
      <c r="C41" s="37" t="s">
        <v>26</v>
      </c>
      <c r="D41" s="37" t="s">
        <v>27</v>
      </c>
      <c r="E41" s="37" t="s">
        <v>28</v>
      </c>
      <c r="F41" s="37"/>
      <c r="G41" s="37" t="str">
        <f t="shared" ref="G41" si="76">MID(M41,H41,1)</f>
        <v>H</v>
      </c>
      <c r="H41" s="37">
        <v>81</v>
      </c>
      <c r="I41" s="37" t="str">
        <f t="shared" ref="I41" si="77">MID(M41,J41,1)</f>
        <v>V</v>
      </c>
      <c r="J41" s="37">
        <v>122</v>
      </c>
      <c r="K41" s="37" t="str">
        <f t="shared" ref="K41" si="78">MID(M41,L41,1)</f>
        <v>L</v>
      </c>
      <c r="L41" s="37">
        <v>106</v>
      </c>
      <c r="M41" s="37" t="s">
        <v>338</v>
      </c>
      <c r="N41" s="41" t="str">
        <f t="shared" ref="N41" si="79">MID(M41,H41,J41-H41+1)</f>
        <v>HADGVFTSDYSRLLGQISAKKYLESLIGKRISSSISEDPVPV</v>
      </c>
      <c r="O41" s="38" t="s">
        <v>113</v>
      </c>
    </row>
    <row r="42" spans="1:16" x14ac:dyDescent="0.2">
      <c r="A42" s="37" t="s">
        <v>240</v>
      </c>
      <c r="B42" s="37" t="s">
        <v>237</v>
      </c>
      <c r="C42" s="37" t="s">
        <v>26</v>
      </c>
      <c r="D42" s="37" t="s">
        <v>27</v>
      </c>
      <c r="E42" s="37" t="s">
        <v>28</v>
      </c>
      <c r="F42" s="37" t="s">
        <v>24</v>
      </c>
      <c r="G42" s="37" t="str">
        <f t="shared" si="0"/>
        <v>H</v>
      </c>
      <c r="H42" s="37">
        <v>125</v>
      </c>
      <c r="I42" s="37" t="str">
        <f t="shared" si="1"/>
        <v>N</v>
      </c>
      <c r="J42" s="37">
        <v>152</v>
      </c>
      <c r="K42" s="37" t="str">
        <f t="shared" si="2"/>
        <v>I</v>
      </c>
      <c r="L42" s="37">
        <v>150</v>
      </c>
      <c r="M42" s="37" t="s">
        <v>238</v>
      </c>
      <c r="N42" s="41" t="str">
        <f t="shared" si="3"/>
        <v>HSDAVFTDNYTRLRKQMAVKKYLNSILN</v>
      </c>
      <c r="O42" s="38" t="s">
        <v>113</v>
      </c>
    </row>
    <row r="43" spans="1:16" x14ac:dyDescent="0.2">
      <c r="A43" s="37" t="s">
        <v>353</v>
      </c>
      <c r="B43" s="37" t="s">
        <v>354</v>
      </c>
      <c r="C43" s="37" t="s">
        <v>26</v>
      </c>
      <c r="D43" s="37" t="s">
        <v>27</v>
      </c>
      <c r="E43" s="37" t="s">
        <v>28</v>
      </c>
      <c r="F43" s="37" t="s">
        <v>24</v>
      </c>
      <c r="G43" s="37" t="str">
        <f t="shared" si="0"/>
        <v>H</v>
      </c>
      <c r="H43" s="37">
        <v>125</v>
      </c>
      <c r="I43" s="37" t="str">
        <f t="shared" si="1"/>
        <v>N</v>
      </c>
      <c r="J43" s="37">
        <v>152</v>
      </c>
      <c r="K43" s="37" t="str">
        <f t="shared" si="2"/>
        <v>I</v>
      </c>
      <c r="L43" s="37">
        <v>150</v>
      </c>
      <c r="M43" s="37" t="s">
        <v>355</v>
      </c>
      <c r="N43" s="41" t="str">
        <f t="shared" si="3"/>
        <v>HSDAVFTDNYTRLRKQMAVKKYLNSILN</v>
      </c>
      <c r="O43" s="38" t="s">
        <v>113</v>
      </c>
    </row>
    <row r="44" spans="1:16" x14ac:dyDescent="0.2">
      <c r="A44" s="37" t="s">
        <v>339</v>
      </c>
      <c r="B44" s="37" t="s">
        <v>337</v>
      </c>
      <c r="C44" s="37" t="s">
        <v>26</v>
      </c>
      <c r="D44" s="37" t="s">
        <v>27</v>
      </c>
      <c r="E44" s="37" t="s">
        <v>28</v>
      </c>
      <c r="F44" s="37" t="s">
        <v>24</v>
      </c>
      <c r="G44" s="37" t="str">
        <f t="shared" ref="G44" si="80">MID(M44,H44,1)</f>
        <v>H</v>
      </c>
      <c r="H44" s="37">
        <v>125</v>
      </c>
      <c r="I44" s="37" t="str">
        <f t="shared" ref="I44" si="81">MID(M44,J44,1)</f>
        <v>N</v>
      </c>
      <c r="J44" s="37">
        <v>152</v>
      </c>
      <c r="K44" s="37" t="str">
        <f t="shared" ref="K44" si="82">MID(M44,L44,1)</f>
        <v>I</v>
      </c>
      <c r="L44" s="37">
        <v>150</v>
      </c>
      <c r="M44" s="37" t="s">
        <v>338</v>
      </c>
      <c r="N44" s="41" t="str">
        <f t="shared" ref="N44" si="83">MID(M44,H44,J44-H44+1)</f>
        <v>HSDAVFTDNYTRLRKQMAVKKYLNSILN</v>
      </c>
      <c r="O44" s="38" t="s">
        <v>113</v>
      </c>
    </row>
    <row r="45" spans="1:16" ht="17" x14ac:dyDescent="0.25">
      <c r="A45" s="37" t="s">
        <v>243</v>
      </c>
      <c r="B45" s="37" t="s">
        <v>244</v>
      </c>
      <c r="C45" s="37" t="s">
        <v>27</v>
      </c>
      <c r="D45" s="37" t="s">
        <v>28</v>
      </c>
      <c r="E45" s="37" t="s">
        <v>32</v>
      </c>
      <c r="F45" s="37"/>
      <c r="G45" s="37" t="str">
        <f t="shared" si="0"/>
        <v>Y</v>
      </c>
      <c r="H45" s="37">
        <v>32</v>
      </c>
      <c r="I45" s="37" t="str">
        <f t="shared" si="1"/>
        <v>L</v>
      </c>
      <c r="J45" s="37">
        <v>75</v>
      </c>
      <c r="K45" s="37" t="str">
        <f t="shared" si="2"/>
        <v>I</v>
      </c>
      <c r="L45" s="37">
        <v>57</v>
      </c>
      <c r="M45" s="39" t="s">
        <v>245</v>
      </c>
      <c r="N45" s="41" t="str">
        <f t="shared" si="3"/>
        <v>YADAIFTNSYRKVLGQLSARKLLQDIMSRQQGESNQERGARARL</v>
      </c>
      <c r="O45" s="38" t="s">
        <v>113</v>
      </c>
    </row>
    <row r="46" spans="1:16" ht="17" x14ac:dyDescent="0.25">
      <c r="A46" s="37" t="s">
        <v>341</v>
      </c>
      <c r="B46" s="37" t="s">
        <v>342</v>
      </c>
      <c r="C46" s="37" t="s">
        <v>27</v>
      </c>
      <c r="D46" s="37" t="s">
        <v>28</v>
      </c>
      <c r="E46" s="37" t="s">
        <v>32</v>
      </c>
      <c r="F46" s="37"/>
      <c r="G46" s="37" t="str">
        <f t="shared" ref="G46" si="84">MID(M46,H46,1)</f>
        <v>H</v>
      </c>
      <c r="H46" s="37">
        <v>31</v>
      </c>
      <c r="I46" s="37" t="str">
        <f t="shared" ref="I46" si="85">MID(M46,J46,1)</f>
        <v>S</v>
      </c>
      <c r="J46" s="37">
        <v>72</v>
      </c>
      <c r="K46" s="37" t="str">
        <f t="shared" ref="K46" si="86">MID(M46,L46,1)</f>
        <v>I</v>
      </c>
      <c r="L46" s="37">
        <v>56</v>
      </c>
      <c r="M46" s="39" t="s">
        <v>343</v>
      </c>
      <c r="N46" s="41" t="str">
        <f t="shared" ref="N46" si="87">MID(M46,H46,J46-H46+1)</f>
        <v>HVDAIFTTNYRKLLSQLYARKVIQDIMNKQGERIQEQRARLS</v>
      </c>
      <c r="O46" s="38" t="s">
        <v>113</v>
      </c>
    </row>
    <row r="47" spans="1:16" ht="17" x14ac:dyDescent="0.25">
      <c r="A47" s="37" t="s">
        <v>344</v>
      </c>
      <c r="B47" s="37" t="s">
        <v>345</v>
      </c>
      <c r="C47" s="37" t="s">
        <v>27</v>
      </c>
      <c r="D47" s="37" t="s">
        <v>28</v>
      </c>
      <c r="E47" s="37" t="s">
        <v>32</v>
      </c>
      <c r="F47" s="37"/>
      <c r="G47" s="37" t="str">
        <f t="shared" ref="G47" si="88">MID(M47,H47,1)</f>
        <v>H</v>
      </c>
      <c r="H47" s="37">
        <v>31</v>
      </c>
      <c r="I47" s="37" t="str">
        <f t="shared" ref="I47" si="89">MID(M47,J47,1)</f>
        <v>N</v>
      </c>
      <c r="J47" s="37">
        <v>73</v>
      </c>
      <c r="K47" s="37" t="str">
        <f t="shared" ref="K47" si="90">MID(M47,L47,1)</f>
        <v>I</v>
      </c>
      <c r="L47" s="37">
        <v>56</v>
      </c>
      <c r="M47" s="39" t="s">
        <v>346</v>
      </c>
      <c r="N47" s="41" t="str">
        <f t="shared" ref="N47" si="91">MID(M47,H47,J47-H47+1)</f>
        <v>HADAIFTSSYRRILGQLYARKLLHEIMNRQQGERNQEQRSRFN</v>
      </c>
      <c r="O47" s="38" t="s">
        <v>113</v>
      </c>
    </row>
    <row r="48" spans="1:16" ht="17" x14ac:dyDescent="0.25">
      <c r="A48" s="37" t="s">
        <v>249</v>
      </c>
      <c r="B48" s="37" t="s">
        <v>250</v>
      </c>
      <c r="C48" s="37" t="s">
        <v>27</v>
      </c>
      <c r="D48" s="37" t="s">
        <v>24</v>
      </c>
      <c r="E48" s="37" t="s">
        <v>28</v>
      </c>
      <c r="F48" s="37"/>
      <c r="G48" s="37" t="str">
        <f t="shared" si="0"/>
        <v>H</v>
      </c>
      <c r="H48" s="37">
        <v>28</v>
      </c>
      <c r="I48" s="37" t="str">
        <f t="shared" si="1"/>
        <v>V</v>
      </c>
      <c r="J48" s="37">
        <v>54</v>
      </c>
      <c r="K48" s="37" t="str">
        <f t="shared" si="2"/>
        <v>L</v>
      </c>
      <c r="L48" s="37">
        <v>53</v>
      </c>
      <c r="M48" s="39" t="s">
        <v>251</v>
      </c>
      <c r="N48" s="41" t="str">
        <f t="shared" si="3"/>
        <v>HSDGTFTSELSRLREGARLQRLLQGLV</v>
      </c>
      <c r="O48" s="38" t="s">
        <v>113</v>
      </c>
    </row>
    <row r="49" spans="1:15" ht="17" x14ac:dyDescent="0.25">
      <c r="A49" s="37" t="s">
        <v>347</v>
      </c>
      <c r="B49" s="37" t="s">
        <v>348</v>
      </c>
      <c r="C49" s="37" t="s">
        <v>27</v>
      </c>
      <c r="D49" s="37" t="s">
        <v>24</v>
      </c>
      <c r="E49" s="37" t="s">
        <v>28</v>
      </c>
      <c r="F49" s="37"/>
      <c r="G49" s="37" t="str">
        <f t="shared" ref="G49" si="92">MID(M49,H49,1)</f>
        <v>H</v>
      </c>
      <c r="H49" s="37">
        <v>32</v>
      </c>
      <c r="I49" s="37" t="str">
        <f t="shared" ref="I49" si="93">MID(M49,J49,1)</f>
        <v>V</v>
      </c>
      <c r="J49" s="37">
        <v>58</v>
      </c>
      <c r="K49" s="37" t="str">
        <f t="shared" ref="K49" si="94">MID(M49,L49,1)</f>
        <v>L</v>
      </c>
      <c r="L49" s="37">
        <v>53</v>
      </c>
      <c r="M49" s="39" t="s">
        <v>349</v>
      </c>
      <c r="N49" s="41" t="str">
        <f t="shared" ref="N49" si="95">MID(M49,H49,J49-H49+1)</f>
        <v>HSDGMFTSELSRLQDSARLQRLLQGLV</v>
      </c>
      <c r="O49" s="38" t="s">
        <v>113</v>
      </c>
    </row>
    <row r="50" spans="1:15" ht="17" x14ac:dyDescent="0.25">
      <c r="A50" s="37" t="s">
        <v>350</v>
      </c>
      <c r="B50" s="37" t="s">
        <v>351</v>
      </c>
      <c r="C50" s="37" t="s">
        <v>27</v>
      </c>
      <c r="D50" s="37" t="s">
        <v>24</v>
      </c>
      <c r="E50" s="37" t="s">
        <v>28</v>
      </c>
      <c r="F50" s="37"/>
      <c r="G50" s="37" t="str">
        <f t="shared" ref="G50" si="96">MID(M50,H50,1)</f>
        <v>H</v>
      </c>
      <c r="H50" s="37">
        <v>33</v>
      </c>
      <c r="I50" s="37" t="str">
        <f t="shared" ref="I50" si="97">MID(M50,J50,1)</f>
        <v>V</v>
      </c>
      <c r="J50" s="37">
        <v>59</v>
      </c>
      <c r="K50" s="37" t="str">
        <f t="shared" ref="K50" si="98">MID(M50,L50,1)</f>
        <v>L</v>
      </c>
      <c r="L50" s="37">
        <v>54</v>
      </c>
      <c r="M50" s="39" t="s">
        <v>352</v>
      </c>
      <c r="N50" s="41" t="str">
        <f t="shared" ref="N50" si="99">MID(M50,H50,J50-H50+1)</f>
        <v>HSDGTFTSELSRLQDSARLQRLLQGLV</v>
      </c>
      <c r="O50" s="38" t="s">
        <v>113</v>
      </c>
    </row>
    <row r="51" spans="1:15" x14ac:dyDescent="0.2">
      <c r="A51" s="37" t="s">
        <v>256</v>
      </c>
      <c r="B51" s="37" t="s">
        <v>257</v>
      </c>
      <c r="C51" s="37" t="s">
        <v>20</v>
      </c>
      <c r="D51" s="37" t="s">
        <v>25</v>
      </c>
      <c r="G51" s="37" t="str">
        <f t="shared" si="0"/>
        <v>S</v>
      </c>
      <c r="H51" s="37">
        <v>62</v>
      </c>
      <c r="I51" s="37" t="str">
        <f t="shared" si="1"/>
        <v>P</v>
      </c>
      <c r="J51" s="37">
        <v>100</v>
      </c>
      <c r="K51" s="37" t="str">
        <f t="shared" si="2"/>
        <v>Y</v>
      </c>
      <c r="L51" s="37">
        <v>90</v>
      </c>
      <c r="M51" s="37" t="s">
        <v>258</v>
      </c>
      <c r="N51" s="41" t="str">
        <f t="shared" si="3"/>
        <v>SLALADDAAFRERARLLAALERRHWLNSYMHKLLVLDAP</v>
      </c>
      <c r="O51" s="38" t="s">
        <v>113</v>
      </c>
    </row>
    <row r="52" spans="1:15" x14ac:dyDescent="0.2">
      <c r="A52" s="37" t="s">
        <v>358</v>
      </c>
      <c r="B52" s="37" t="s">
        <v>359</v>
      </c>
      <c r="C52" s="37" t="s">
        <v>20</v>
      </c>
      <c r="D52" s="37" t="s">
        <v>25</v>
      </c>
      <c r="G52" s="37" t="str">
        <f t="shared" ref="G52" si="100">MID(M52,H52,1)</f>
        <v>S</v>
      </c>
      <c r="H52" s="37">
        <v>62</v>
      </c>
      <c r="I52" s="37" t="str">
        <f t="shared" ref="I52" si="101">MID(M52,J52,1)</f>
        <v>P</v>
      </c>
      <c r="J52" s="37">
        <v>100</v>
      </c>
      <c r="K52" s="37" t="str">
        <f t="shared" ref="K52" si="102">MID(M52,L52,1)</f>
        <v>Y</v>
      </c>
      <c r="L52" s="37">
        <v>90</v>
      </c>
      <c r="M52" s="37" t="s">
        <v>258</v>
      </c>
      <c r="N52" s="41" t="str">
        <f t="shared" ref="N52" si="103">MID(M52,H52,J52-H52+1)</f>
        <v>SLALADDAAFRERARLLAALERRHWLNSYMHKLLVLDAP</v>
      </c>
      <c r="O52" s="38" t="s">
        <v>113</v>
      </c>
    </row>
    <row r="53" spans="1:15" x14ac:dyDescent="0.2">
      <c r="A53" s="37" t="s">
        <v>259</v>
      </c>
      <c r="B53" s="37" t="s">
        <v>260</v>
      </c>
      <c r="C53" s="37" t="s">
        <v>41</v>
      </c>
      <c r="D53" s="37" t="s">
        <v>39</v>
      </c>
      <c r="G53" s="37" t="str">
        <f t="shared" si="0"/>
        <v>Y</v>
      </c>
      <c r="H53" s="37">
        <v>95</v>
      </c>
      <c r="I53" s="37" t="str">
        <f t="shared" si="1"/>
        <v>Y</v>
      </c>
      <c r="J53" s="37">
        <v>146</v>
      </c>
      <c r="K53" s="37" t="str">
        <f t="shared" si="2"/>
        <v>I</v>
      </c>
      <c r="L53" s="37">
        <v>124</v>
      </c>
      <c r="M53" s="37" t="s">
        <v>261</v>
      </c>
      <c r="N53" s="41" t="str">
        <f t="shared" si="3"/>
        <v>YRQSMNNFQGLRSFGCRFGTCTVQKLAHQIYQFTDKDKDNVAPRSKISPQGY</v>
      </c>
      <c r="O53" s="38" t="s">
        <v>113</v>
      </c>
    </row>
    <row r="54" spans="1:15" x14ac:dyDescent="0.2">
      <c r="A54" s="37" t="s">
        <v>262</v>
      </c>
      <c r="B54" s="37" t="s">
        <v>263</v>
      </c>
      <c r="C54" s="37" t="s">
        <v>41</v>
      </c>
      <c r="D54" s="37" t="s">
        <v>39</v>
      </c>
      <c r="G54" s="37" t="str">
        <f t="shared" si="0"/>
        <v>T</v>
      </c>
      <c r="H54" s="37">
        <v>101</v>
      </c>
      <c r="I54" s="37" t="str">
        <f t="shared" si="1"/>
        <v>Y</v>
      </c>
      <c r="J54" s="37">
        <v>147</v>
      </c>
      <c r="K54" s="37" t="str">
        <f t="shared" si="2"/>
        <v>L</v>
      </c>
      <c r="L54" s="37">
        <v>124</v>
      </c>
      <c r="M54" s="37" t="s">
        <v>264</v>
      </c>
      <c r="N54" s="41" t="str">
        <f t="shared" si="3"/>
        <v>TQAQLLRVGCVLGTCQVQNLSHRLWQLMGPAGRQDSAPVDPSSPHSY</v>
      </c>
      <c r="O54" s="38" t="s">
        <v>113</v>
      </c>
    </row>
    <row r="55" spans="1:15" x14ac:dyDescent="0.2">
      <c r="A55" s="37" t="s">
        <v>119</v>
      </c>
      <c r="B55" s="37" t="s">
        <v>265</v>
      </c>
      <c r="C55" s="37" t="s">
        <v>41</v>
      </c>
      <c r="G55" s="37" t="str">
        <f t="shared" si="0"/>
        <v>C</v>
      </c>
      <c r="H55" s="37">
        <v>85</v>
      </c>
      <c r="I55" s="37" t="str">
        <f t="shared" si="1"/>
        <v>P</v>
      </c>
      <c r="J55" s="37">
        <v>116</v>
      </c>
      <c r="K55" s="37" t="str">
        <f t="shared" si="2"/>
        <v>T</v>
      </c>
      <c r="L55" s="37">
        <v>109</v>
      </c>
      <c r="M55" s="37" t="s">
        <v>266</v>
      </c>
      <c r="N55" s="41" t="str">
        <f t="shared" si="3"/>
        <v>CGNLSTCMLGTYTQDFNKFHTFPQTAIGVGAP</v>
      </c>
      <c r="O55" s="38" t="s">
        <v>113</v>
      </c>
    </row>
    <row r="56" spans="1:15" x14ac:dyDescent="0.2">
      <c r="A56" s="37" t="s">
        <v>372</v>
      </c>
      <c r="B56" s="37" t="s">
        <v>373</v>
      </c>
      <c r="C56" s="37" t="s">
        <v>41</v>
      </c>
      <c r="G56" s="37" t="str">
        <f t="shared" ref="G56" si="104">MID(M56,H56,1)</f>
        <v>C</v>
      </c>
      <c r="H56" s="37">
        <v>85</v>
      </c>
      <c r="I56" s="37" t="str">
        <f t="shared" ref="I56" si="105">MID(M56,J56,1)</f>
        <v>P</v>
      </c>
      <c r="J56" s="37">
        <v>116</v>
      </c>
      <c r="K56" s="37" t="str">
        <f t="shared" ref="K56" si="106">MID(M56,L56,1)</f>
        <v>T</v>
      </c>
      <c r="L56" s="37">
        <v>109</v>
      </c>
      <c r="M56" s="37" t="s">
        <v>374</v>
      </c>
      <c r="N56" s="41" t="str">
        <f t="shared" ref="N56" si="107">MID(M56,H56,J56-H56+1)</f>
        <v>CGNLSTCMLGTYTQDLNKFHTFPQTSIGVEAP</v>
      </c>
      <c r="O56" s="38" t="s">
        <v>113</v>
      </c>
    </row>
    <row r="57" spans="1:15" x14ac:dyDescent="0.2">
      <c r="A57" s="37" t="s">
        <v>375</v>
      </c>
      <c r="B57" s="37" t="s">
        <v>376</v>
      </c>
      <c r="C57" s="37" t="s">
        <v>41</v>
      </c>
      <c r="G57" s="37" t="str">
        <f t="shared" ref="G57" si="108">MID(M57,H57,1)</f>
        <v>C</v>
      </c>
      <c r="H57" s="37">
        <v>85</v>
      </c>
      <c r="I57" s="37" t="str">
        <f t="shared" ref="I57" si="109">MID(M57,J57,1)</f>
        <v>P</v>
      </c>
      <c r="J57" s="37">
        <v>116</v>
      </c>
      <c r="K57" s="37" t="str">
        <f t="shared" ref="K57" si="110">MID(M57,L57,1)</f>
        <v>T</v>
      </c>
      <c r="L57" s="37">
        <v>109</v>
      </c>
      <c r="M57" s="37" t="s">
        <v>377</v>
      </c>
      <c r="N57" s="41" t="str">
        <f t="shared" ref="N57" si="111">MID(M57,H57,J57-H57+1)</f>
        <v>CGNLSTCMLGTYTQDLNKFHTFPQTSIGVGAP</v>
      </c>
      <c r="O57" s="38" t="s">
        <v>113</v>
      </c>
    </row>
    <row r="58" spans="1:15" x14ac:dyDescent="0.2">
      <c r="A58" s="37" t="s">
        <v>267</v>
      </c>
      <c r="B58" s="37" t="s">
        <v>268</v>
      </c>
      <c r="C58" s="37" t="s">
        <v>41</v>
      </c>
      <c r="D58" s="37" t="s">
        <v>39</v>
      </c>
      <c r="G58" s="37" t="str">
        <f t="shared" si="0"/>
        <v>A</v>
      </c>
      <c r="H58" s="37">
        <v>83</v>
      </c>
      <c r="I58" s="37" t="str">
        <f t="shared" si="1"/>
        <v>F</v>
      </c>
      <c r="J58" s="37">
        <v>119</v>
      </c>
      <c r="K58" s="37" t="str">
        <f t="shared" si="2"/>
        <v>V</v>
      </c>
      <c r="L58" s="37">
        <v>110</v>
      </c>
      <c r="M58" s="37" t="s">
        <v>269</v>
      </c>
      <c r="N58" s="41" t="str">
        <f t="shared" si="3"/>
        <v>ACDTATCVTHRLAGLLSRSGGVVKNNFVPTNVGSKAF</v>
      </c>
      <c r="O58" s="38" t="s">
        <v>113</v>
      </c>
    </row>
    <row r="59" spans="1:15" x14ac:dyDescent="0.2">
      <c r="A59" s="37" t="s">
        <v>385</v>
      </c>
      <c r="B59" s="37" t="s">
        <v>384</v>
      </c>
      <c r="C59" s="37" t="s">
        <v>41</v>
      </c>
      <c r="D59" s="37" t="s">
        <v>39</v>
      </c>
      <c r="G59" s="37" t="str">
        <f t="shared" ref="G59" si="112">MID(M59,H59,1)</f>
        <v>S</v>
      </c>
      <c r="H59" s="37">
        <v>83</v>
      </c>
      <c r="I59" s="37" t="str">
        <f t="shared" ref="I59" si="113">MID(M59,J59,1)</f>
        <v>F</v>
      </c>
      <c r="J59" s="37">
        <v>119</v>
      </c>
      <c r="K59" s="37" t="str">
        <f t="shared" ref="K59" si="114">MID(M59,L59,1)</f>
        <v>V</v>
      </c>
      <c r="L59" s="37">
        <v>110</v>
      </c>
      <c r="M59" s="37" t="s">
        <v>386</v>
      </c>
      <c r="N59" s="41" t="str">
        <f t="shared" ref="N59" si="115">MID(M59,H59,J59-H59+1)</f>
        <v>SCNTATCVTHRLAGLLSRSGGVVKDNFVPTNVGSEAF</v>
      </c>
      <c r="O59" s="38" t="s">
        <v>113</v>
      </c>
    </row>
    <row r="60" spans="1:15" x14ac:dyDescent="0.2">
      <c r="A60" s="37" t="s">
        <v>387</v>
      </c>
      <c r="B60" s="37" t="s">
        <v>388</v>
      </c>
      <c r="C60" s="37" t="s">
        <v>41</v>
      </c>
      <c r="D60" s="37" t="s">
        <v>39</v>
      </c>
      <c r="G60" s="37" t="str">
        <f t="shared" ref="G60" si="116">MID(M60,H60,1)</f>
        <v>S</v>
      </c>
      <c r="H60" s="37">
        <v>83</v>
      </c>
      <c r="I60" s="37" t="str">
        <f t="shared" ref="I60" si="117">MID(M60,J60,1)</f>
        <v>F</v>
      </c>
      <c r="J60" s="37">
        <v>119</v>
      </c>
      <c r="K60" s="37" t="str">
        <f t="shared" ref="K60" si="118">MID(M60,L60,1)</f>
        <v>V</v>
      </c>
      <c r="L60" s="37">
        <v>110</v>
      </c>
      <c r="M60" s="37" t="s">
        <v>389</v>
      </c>
      <c r="N60" s="41" t="str">
        <f t="shared" ref="N60" si="119">MID(M60,H60,J60-H60+1)</f>
        <v>SCNTATCVTHRLAGLLSRSGGVVKDNFVPTNVGSEAF</v>
      </c>
      <c r="O60" s="38" t="s">
        <v>113</v>
      </c>
    </row>
    <row r="61" spans="1:15" x14ac:dyDescent="0.2">
      <c r="A61" s="37" t="s">
        <v>270</v>
      </c>
      <c r="B61" s="37" t="s">
        <v>271</v>
      </c>
      <c r="C61" s="37" t="s">
        <v>41</v>
      </c>
      <c r="D61" s="37" t="s">
        <v>39</v>
      </c>
      <c r="G61" s="37" t="str">
        <f t="shared" si="0"/>
        <v>A</v>
      </c>
      <c r="H61" s="37">
        <v>82</v>
      </c>
      <c r="I61" s="37" t="str">
        <f t="shared" si="1"/>
        <v>F</v>
      </c>
      <c r="J61" s="37">
        <v>118</v>
      </c>
      <c r="K61" s="37" t="str">
        <f t="shared" si="2"/>
        <v>V</v>
      </c>
      <c r="L61" s="37">
        <v>109</v>
      </c>
      <c r="M61" s="37" t="s">
        <v>272</v>
      </c>
      <c r="N61" s="41" t="str">
        <f t="shared" si="3"/>
        <v>ACNTATCVTHRLAGLLSRSGGMVKSNFVPTNVGSKAF</v>
      </c>
      <c r="O61" s="38" t="s">
        <v>113</v>
      </c>
    </row>
    <row r="62" spans="1:15" x14ac:dyDescent="0.2">
      <c r="A62" s="37" t="s">
        <v>379</v>
      </c>
      <c r="B62" s="37" t="s">
        <v>378</v>
      </c>
      <c r="C62" s="37" t="s">
        <v>41</v>
      </c>
      <c r="D62" s="37" t="s">
        <v>39</v>
      </c>
      <c r="G62" s="37" t="str">
        <f t="shared" ref="G62" si="120">MID(M62,H62,1)</f>
        <v>S</v>
      </c>
      <c r="H62" s="37">
        <v>84</v>
      </c>
      <c r="I62" s="37" t="str">
        <f t="shared" ref="I62" si="121">MID(M62,J62,1)</f>
        <v>F</v>
      </c>
      <c r="J62" s="37">
        <v>120</v>
      </c>
      <c r="K62" s="37" t="str">
        <f t="shared" ref="K62" si="122">MID(M62,L62,1)</f>
        <v>V</v>
      </c>
      <c r="L62" s="37">
        <v>111</v>
      </c>
      <c r="M62" s="37" t="s">
        <v>380</v>
      </c>
      <c r="N62" s="41" t="str">
        <f t="shared" ref="N62" si="123">MID(M62,H62,J62-H62+1)</f>
        <v>SCNTATCVTHRLADLLSRSGGVLKDNFVPTDVGSEAF</v>
      </c>
      <c r="O62" s="38" t="s">
        <v>113</v>
      </c>
    </row>
    <row r="63" spans="1:15" x14ac:dyDescent="0.2">
      <c r="A63" s="37" t="s">
        <v>382</v>
      </c>
      <c r="B63" s="37" t="s">
        <v>381</v>
      </c>
      <c r="C63" s="37" t="s">
        <v>41</v>
      </c>
      <c r="D63" s="37" t="s">
        <v>39</v>
      </c>
      <c r="G63" s="37" t="str">
        <f t="shared" ref="G63" si="124">MID(M63,H63,1)</f>
        <v>S</v>
      </c>
      <c r="H63" s="37">
        <v>89</v>
      </c>
      <c r="I63" s="37" t="str">
        <f t="shared" ref="I63" si="125">MID(M63,J63,1)</f>
        <v>F</v>
      </c>
      <c r="J63" s="37">
        <v>125</v>
      </c>
      <c r="K63" s="37" t="str">
        <f t="shared" ref="K63" si="126">MID(M63,L63,1)</f>
        <v>V</v>
      </c>
      <c r="L63" s="37">
        <v>116</v>
      </c>
      <c r="M63" s="37" t="s">
        <v>383</v>
      </c>
      <c r="N63" s="41" t="str">
        <f t="shared" ref="N63" si="127">MID(M63,H63,J63-H63+1)</f>
        <v>SCNTATCVTHRLAGLLRRSGGVVKDNFVPTNVGSKAF</v>
      </c>
      <c r="O63" s="38" t="s">
        <v>113</v>
      </c>
    </row>
    <row r="64" spans="1:15" x14ac:dyDescent="0.2">
      <c r="A64" s="37" t="s">
        <v>273</v>
      </c>
      <c r="B64" s="37" t="s">
        <v>274</v>
      </c>
      <c r="C64" s="37" t="s">
        <v>41</v>
      </c>
      <c r="G64" s="37" t="str">
        <f t="shared" si="0"/>
        <v>K</v>
      </c>
      <c r="H64" s="37">
        <v>34</v>
      </c>
      <c r="I64" s="37" t="str">
        <f t="shared" si="1"/>
        <v>Y</v>
      </c>
      <c r="J64" s="37">
        <v>70</v>
      </c>
      <c r="K64" s="37" t="str">
        <f t="shared" si="2"/>
        <v>S</v>
      </c>
      <c r="L64" s="37">
        <v>61</v>
      </c>
      <c r="M64" s="37" t="s">
        <v>275</v>
      </c>
      <c r="N64" s="41" t="str">
        <f t="shared" si="3"/>
        <v>KCNTATCATQRLANFLVHSSNNFGAILSSTNVGSNTY</v>
      </c>
      <c r="O64" s="38" t="s">
        <v>113</v>
      </c>
    </row>
    <row r="65" spans="1:15" x14ac:dyDescent="0.2">
      <c r="A65" s="37" t="s">
        <v>366</v>
      </c>
      <c r="B65" s="37" t="s">
        <v>367</v>
      </c>
      <c r="C65" s="37" t="s">
        <v>41</v>
      </c>
      <c r="G65" s="37" t="str">
        <f t="shared" ref="G65" si="128">MID(M65,H65,1)</f>
        <v>K</v>
      </c>
      <c r="H65" s="37">
        <v>38</v>
      </c>
      <c r="I65" s="37" t="str">
        <f t="shared" ref="I65" si="129">MID(M65,J65,1)</f>
        <v>Y</v>
      </c>
      <c r="J65" s="37">
        <v>74</v>
      </c>
      <c r="K65" s="37" t="str">
        <f t="shared" ref="K65" si="130">MID(M65,L65,1)</f>
        <v>S</v>
      </c>
      <c r="L65" s="37">
        <v>71</v>
      </c>
      <c r="M65" s="37" t="s">
        <v>368</v>
      </c>
      <c r="N65" s="41" t="str">
        <f t="shared" ref="N65" si="131">MID(M65,H65,J65-H65+1)</f>
        <v>KCNTATCATQRLANFLVRSSNNLGPVLPPTNVGSNTY</v>
      </c>
      <c r="O65" s="38" t="s">
        <v>113</v>
      </c>
    </row>
    <row r="66" spans="1:15" x14ac:dyDescent="0.2">
      <c r="A66" s="37" t="s">
        <v>369</v>
      </c>
      <c r="B66" s="37" t="s">
        <v>370</v>
      </c>
      <c r="C66" s="37" t="s">
        <v>41</v>
      </c>
      <c r="G66" s="37" t="str">
        <f t="shared" ref="G66" si="132">MID(M66,H66,1)</f>
        <v>K</v>
      </c>
      <c r="H66" s="37">
        <v>38</v>
      </c>
      <c r="I66" s="37" t="str">
        <f t="shared" ref="I66" si="133">MID(M66,J66,1)</f>
        <v>Y</v>
      </c>
      <c r="J66" s="37">
        <v>74</v>
      </c>
      <c r="K66" s="37" t="str">
        <f t="shared" ref="K66" si="134">MID(M66,L66,1)</f>
        <v>S</v>
      </c>
      <c r="L66" s="37">
        <v>71</v>
      </c>
      <c r="M66" s="37" t="s">
        <v>371</v>
      </c>
      <c r="N66" s="41" t="str">
        <f t="shared" ref="N66" si="135">MID(M66,H66,J66-H66+1)</f>
        <v>KCNTATCATQRLANFLVRSSNNLGPVLPPTNVGSNTY</v>
      </c>
      <c r="O66" s="38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64"/>
  <sheetViews>
    <sheetView topLeftCell="A82" workbookViewId="0">
      <selection activeCell="AB93" activeCellId="1" sqref="AH1:AH1048576 AB1:AB1048576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3" width="3.1640625" style="43" bestFit="1" customWidth="1"/>
    <col min="4" max="4" width="2.1640625" style="43" bestFit="1" customWidth="1"/>
    <col min="5" max="5" width="2.5" style="43" bestFit="1" customWidth="1"/>
    <col min="6" max="6" width="2" style="43" bestFit="1" customWidth="1"/>
    <col min="7" max="7" width="2.83203125" style="43" bestFit="1" customWidth="1"/>
    <col min="8" max="8" width="2.33203125" style="43" bestFit="1" customWidth="1"/>
    <col min="9" max="9" width="2.5" style="43" bestFit="1" customWidth="1"/>
    <col min="10" max="10" width="2.1640625" style="43" bestFit="1" customWidth="1"/>
    <col min="11" max="11" width="2.5" style="43" bestFit="1" customWidth="1"/>
    <col min="12" max="14" width="2.33203125" style="43" bestFit="1" customWidth="1"/>
    <col min="15" max="15" width="2.1640625" style="43" bestFit="1" customWidth="1"/>
    <col min="16" max="16" width="2.33203125" style="43" bestFit="1" customWidth="1"/>
    <col min="17" max="19" width="2.83203125" style="43" bestFit="1" customWidth="1"/>
    <col min="20" max="20" width="3" style="46" bestFit="1" customWidth="1"/>
    <col min="21" max="22" width="2.33203125" style="43" bestFit="1" customWidth="1"/>
    <col min="23" max="23" width="3" style="46" bestFit="1" customWidth="1"/>
    <col min="24" max="24" width="2.83203125" style="43" bestFit="1" customWidth="1"/>
    <col min="25" max="25" width="3.1640625" style="43" bestFit="1" customWidth="1"/>
    <col min="26" max="27" width="2.83203125" style="43" bestFit="1" customWidth="1"/>
    <col min="28" max="29" width="3.1640625" style="43" bestFit="1" customWidth="1"/>
    <col min="30" max="31" width="2.5" style="43" bestFit="1" customWidth="1"/>
    <col min="32" max="32" width="2.83203125" style="43" bestFit="1" customWidth="1"/>
    <col min="33" max="34" width="2.5" style="43" bestFit="1" customWidth="1"/>
    <col min="35" max="36" width="2.83203125" style="43" bestFit="1" customWidth="1"/>
    <col min="37" max="37" width="3.1640625" style="43" bestFit="1" customWidth="1"/>
    <col min="38" max="38" width="2.5" style="43" bestFit="1" customWidth="1"/>
    <col min="39" max="39" width="2.83203125" style="43" bestFit="1" customWidth="1"/>
    <col min="40" max="40" width="3.1640625" style="43" bestFit="1" customWidth="1"/>
    <col min="41" max="41" width="2.83203125" style="43" bestFit="1" customWidth="1"/>
    <col min="42" max="42" width="3.1640625" style="43" bestFit="1" customWidth="1"/>
    <col min="43" max="43" width="2.33203125" style="43" bestFit="1" customWidth="1"/>
    <col min="44" max="45" width="3.1640625" style="43" bestFit="1" customWidth="1"/>
    <col min="46" max="46" width="2.5" style="43" bestFit="1" customWidth="1"/>
    <col min="47" max="47" width="2.83203125" style="43" bestFit="1" customWidth="1"/>
    <col min="48" max="49" width="3.1640625" style="43" bestFit="1" customWidth="1"/>
    <col min="50" max="50" width="2.5" style="43" bestFit="1" customWidth="1"/>
    <col min="51" max="52" width="3.1640625" style="43" bestFit="1" customWidth="1"/>
    <col min="53" max="53" width="2.5" style="43" bestFit="1" customWidth="1"/>
    <col min="54" max="54" width="3.1640625" style="43" bestFit="1" customWidth="1"/>
    <col min="55" max="55" width="2.5" style="43" bestFit="1" customWidth="1"/>
    <col min="56" max="57" width="2.33203125" style="43" bestFit="1" customWidth="1"/>
    <col min="58" max="59" width="2.83203125" style="43" bestFit="1" customWidth="1"/>
    <col min="60" max="60" width="2.5" style="43" bestFit="1" customWidth="1"/>
    <col min="61" max="61" width="2.33203125" style="43" bestFit="1" customWidth="1"/>
    <col min="62" max="62" width="2.1640625" style="43" bestFit="1" customWidth="1"/>
    <col min="63" max="63" width="2.33203125" style="43" bestFit="1" customWidth="1"/>
    <col min="64" max="64" width="2.5" style="43" bestFit="1" customWidth="1"/>
    <col min="65" max="66" width="2.33203125" style="43" bestFit="1" customWidth="1"/>
    <col min="67" max="67" width="2.5" style="43" bestFit="1" customWidth="1"/>
    <col min="68" max="70" width="2.1640625" style="43" bestFit="1" customWidth="1"/>
    <col min="71" max="71" width="2.5" style="43" bestFit="1" customWidth="1"/>
    <col min="72" max="72" width="2.1640625" style="43" bestFit="1" customWidth="1"/>
    <col min="73" max="73" width="2" style="43" bestFit="1" customWidth="1"/>
    <col min="74" max="75" width="2.33203125" style="43" bestFit="1" customWidth="1"/>
    <col min="76" max="76" width="2.1640625" style="43" bestFit="1" customWidth="1"/>
    <col min="77" max="77" width="2" style="43" bestFit="1" customWidth="1"/>
    <col min="78" max="78" width="2.1640625" style="43" bestFit="1" customWidth="1"/>
    <col min="79" max="81" width="2.33203125" style="43" bestFit="1" customWidth="1"/>
    <col min="82" max="82" width="2.5" style="43" bestFit="1" customWidth="1"/>
    <col min="83" max="83" width="2.1640625" style="43" bestFit="1" customWidth="1"/>
    <col min="84" max="84" width="2" style="43" bestFit="1" customWidth="1"/>
    <col min="85" max="85" width="2.1640625" style="43" bestFit="1" customWidth="1"/>
    <col min="86" max="86" width="2.33203125" style="43" bestFit="1" customWidth="1"/>
    <col min="87" max="87" width="2.1640625" style="43" bestFit="1" customWidth="1"/>
    <col min="88" max="89" width="2.33203125" style="43" bestFit="1" customWidth="1"/>
    <col min="90" max="91" width="2.1640625" style="43" bestFit="1" customWidth="1"/>
    <col min="92" max="94" width="2.33203125" style="43" bestFit="1" customWidth="1"/>
    <col min="95" max="95" width="2.1640625" style="43" bestFit="1" customWidth="1"/>
    <col min="96" max="96" width="2" style="43" bestFit="1" customWidth="1"/>
    <col min="97" max="100" width="2.1640625" style="43" bestFit="1" customWidth="1"/>
    <col min="101" max="101" width="2" style="43" bestFit="1" customWidth="1"/>
    <col min="102" max="102" width="2.5" style="43" bestFit="1" customWidth="1"/>
    <col min="103" max="106" width="2.5" style="43" customWidth="1"/>
    <col min="107" max="107" width="1.6640625" style="43" customWidth="1"/>
    <col min="108" max="108" width="15.5" bestFit="1" customWidth="1"/>
  </cols>
  <sheetData>
    <row r="1" spans="1:107" x14ac:dyDescent="0.2">
      <c r="A1" t="s">
        <v>398</v>
      </c>
      <c r="T1" s="44"/>
      <c r="W1" s="44"/>
      <c r="AY1" s="45"/>
      <c r="AZ1" s="45"/>
      <c r="BC1" s="45"/>
    </row>
    <row r="2" spans="1:107" x14ac:dyDescent="0.2">
      <c r="B2" t="s">
        <v>429</v>
      </c>
      <c r="C2" s="43">
        <f>SUM(L2:BX2)</f>
        <v>5</v>
      </c>
      <c r="AI2" s="43">
        <v>1</v>
      </c>
      <c r="AK2" s="43">
        <v>2</v>
      </c>
      <c r="AL2" s="43">
        <v>1</v>
      </c>
      <c r="AO2" s="43">
        <v>1</v>
      </c>
      <c r="AQ2" s="50"/>
      <c r="AR2" s="49"/>
      <c r="AS2" s="49"/>
      <c r="AT2" s="49"/>
      <c r="AU2" s="49"/>
      <c r="AV2" s="49"/>
      <c r="AW2" s="49"/>
    </row>
    <row r="3" spans="1:107" s="50" customFormat="1" ht="16" customHeight="1" x14ac:dyDescent="0.2">
      <c r="B3" s="50" t="s">
        <v>411</v>
      </c>
      <c r="C3" s="43">
        <f t="shared" ref="C3:C97" si="0">SUM(L3:BX3)</f>
        <v>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6"/>
      <c r="U3" s="43"/>
      <c r="V3" s="43"/>
      <c r="W3" s="46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>
        <v>3</v>
      </c>
      <c r="AL3" s="43"/>
      <c r="AM3" s="43"/>
      <c r="AN3" s="43"/>
      <c r="AO3" s="43">
        <v>2</v>
      </c>
      <c r="AP3" s="43"/>
      <c r="AR3" s="49"/>
      <c r="AS3" s="49"/>
      <c r="AT3" s="49"/>
      <c r="AU3" s="49"/>
      <c r="AV3" s="49"/>
      <c r="AW3" s="49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</row>
    <row r="4" spans="1:107" s="50" customFormat="1" ht="16" customHeight="1" x14ac:dyDescent="0.2">
      <c r="B4" s="50" t="s">
        <v>410</v>
      </c>
      <c r="C4" s="43">
        <f t="shared" si="0"/>
        <v>12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6"/>
      <c r="U4" s="43"/>
      <c r="V4" s="43"/>
      <c r="W4" s="46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>
        <v>5</v>
      </c>
      <c r="AL4" s="43">
        <v>1</v>
      </c>
      <c r="AM4" s="43"/>
      <c r="AN4" s="43">
        <v>1</v>
      </c>
      <c r="AO4" s="43">
        <v>5</v>
      </c>
      <c r="AP4" s="43"/>
      <c r="AR4" s="49"/>
      <c r="AS4" s="49"/>
      <c r="AT4" s="49"/>
      <c r="AU4" s="49"/>
      <c r="AV4" s="49"/>
      <c r="AW4" s="49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</row>
    <row r="5" spans="1:107" s="50" customFormat="1" ht="16" customHeight="1" x14ac:dyDescent="0.2">
      <c r="B5" s="50" t="s">
        <v>408</v>
      </c>
      <c r="C5" s="43">
        <f t="shared" si="0"/>
        <v>18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6"/>
      <c r="U5" s="43"/>
      <c r="V5" s="43"/>
      <c r="W5" s="46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>
        <v>4</v>
      </c>
      <c r="AL5" s="43"/>
      <c r="AM5" s="43"/>
      <c r="AN5" s="43">
        <v>5</v>
      </c>
      <c r="AO5" s="43">
        <v>5</v>
      </c>
      <c r="AP5" s="43"/>
      <c r="AR5" s="43">
        <v>4</v>
      </c>
      <c r="AS5" s="49"/>
      <c r="AT5" s="49"/>
      <c r="AU5" s="49"/>
      <c r="AV5" s="49"/>
      <c r="AW5" s="49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</row>
    <row r="6" spans="1:107" s="50" customFormat="1" ht="16" customHeight="1" x14ac:dyDescent="0.2">
      <c r="B6" s="50" t="s">
        <v>430</v>
      </c>
      <c r="C6" s="43">
        <f t="shared" si="0"/>
        <v>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6"/>
      <c r="U6" s="43"/>
      <c r="V6" s="43"/>
      <c r="W6" s="46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>
        <v>1</v>
      </c>
      <c r="AO6" s="43"/>
      <c r="AP6" s="43"/>
      <c r="AR6" s="43"/>
      <c r="AS6" s="49"/>
      <c r="AT6" s="49"/>
      <c r="AU6" s="49"/>
      <c r="AV6" s="49"/>
      <c r="AW6" s="49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</row>
    <row r="7" spans="1:107" s="50" customFormat="1" ht="16" customHeight="1" x14ac:dyDescent="0.2">
      <c r="B7" s="50" t="s">
        <v>437</v>
      </c>
      <c r="C7" s="43">
        <f t="shared" si="0"/>
        <v>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6"/>
      <c r="U7" s="43"/>
      <c r="V7" s="43"/>
      <c r="W7" s="46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>
        <v>1</v>
      </c>
      <c r="AN7" s="43">
        <v>1</v>
      </c>
      <c r="AO7" s="43"/>
      <c r="AP7" s="43"/>
      <c r="AR7" s="43"/>
      <c r="AS7" s="49"/>
      <c r="AT7" s="49"/>
      <c r="AU7" s="49"/>
      <c r="AV7" s="49"/>
      <c r="AW7" s="49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</row>
    <row r="8" spans="1:107" s="50" customFormat="1" ht="16" customHeight="1" x14ac:dyDescent="0.2">
      <c r="B8" s="50" t="s">
        <v>406</v>
      </c>
      <c r="C8" s="43">
        <f t="shared" si="0"/>
        <v>15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6"/>
      <c r="U8" s="43"/>
      <c r="V8" s="43"/>
      <c r="W8" s="46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>
        <v>1</v>
      </c>
      <c r="AO8" s="43">
        <v>6</v>
      </c>
      <c r="AP8" s="43">
        <v>1</v>
      </c>
      <c r="AR8" s="43">
        <v>5</v>
      </c>
      <c r="AS8" s="43">
        <v>2</v>
      </c>
      <c r="AT8" s="49"/>
      <c r="AU8" s="49"/>
      <c r="AV8" s="49"/>
      <c r="AW8" s="49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</row>
    <row r="9" spans="1:107" s="50" customFormat="1" ht="16" customHeight="1" x14ac:dyDescent="0.2">
      <c r="B9" s="50" t="s">
        <v>407</v>
      </c>
      <c r="C9" s="43">
        <f t="shared" si="0"/>
        <v>5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6"/>
      <c r="U9" s="43"/>
      <c r="V9" s="43"/>
      <c r="W9" s="46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R9" s="43">
        <v>5</v>
      </c>
      <c r="AS9" s="49"/>
      <c r="AT9" s="49"/>
      <c r="AU9" s="49"/>
      <c r="AV9" s="49"/>
      <c r="AW9" s="49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</row>
    <row r="10" spans="1:107" s="50" customFormat="1" ht="16" customHeight="1" x14ac:dyDescent="0.2">
      <c r="B10" s="50" t="s">
        <v>403</v>
      </c>
      <c r="C10" s="43">
        <f t="shared" si="0"/>
        <v>10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6"/>
      <c r="U10" s="43"/>
      <c r="V10" s="43"/>
      <c r="W10" s="4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R10" s="43">
        <v>5</v>
      </c>
      <c r="AS10" s="49"/>
      <c r="AT10" s="49"/>
      <c r="AU10" s="49"/>
      <c r="AV10" s="43">
        <v>5</v>
      </c>
      <c r="AW10" s="49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</row>
    <row r="11" spans="1:107" s="50" customFormat="1" ht="16" customHeight="1" x14ac:dyDescent="0.2">
      <c r="B11" s="50" t="s">
        <v>431</v>
      </c>
      <c r="C11" s="43">
        <f t="shared" si="0"/>
        <v>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6"/>
      <c r="U11" s="43"/>
      <c r="V11" s="43"/>
      <c r="W11" s="46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R11" s="43"/>
      <c r="AS11" s="49"/>
      <c r="AT11" s="49"/>
      <c r="AU11" s="49"/>
      <c r="AV11" s="43"/>
      <c r="AW11" s="49"/>
      <c r="AX11" s="43"/>
      <c r="AY11" s="43"/>
      <c r="AZ11" s="43"/>
      <c r="BA11" s="43"/>
      <c r="BB11" s="43"/>
      <c r="BC11" s="43">
        <v>1</v>
      </c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</row>
    <row r="12" spans="1:107" s="50" customFormat="1" ht="16" customHeight="1" x14ac:dyDescent="0.2">
      <c r="B12" s="50" t="s">
        <v>432</v>
      </c>
      <c r="C12" s="43">
        <f t="shared" si="0"/>
        <v>1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6"/>
      <c r="U12" s="43"/>
      <c r="V12" s="43"/>
      <c r="W12" s="46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R12" s="43"/>
      <c r="AS12" s="49"/>
      <c r="AT12" s="49"/>
      <c r="AU12" s="49"/>
      <c r="AV12" s="43"/>
      <c r="AW12" s="49"/>
      <c r="AX12" s="43"/>
      <c r="AY12" s="43"/>
      <c r="AZ12" s="43"/>
      <c r="BA12" s="43"/>
      <c r="BB12" s="43"/>
      <c r="BC12" s="43">
        <v>1</v>
      </c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</row>
    <row r="13" spans="1:107" s="50" customFormat="1" ht="16" customHeight="1" x14ac:dyDescent="0.2">
      <c r="B13" s="50" t="s">
        <v>425</v>
      </c>
      <c r="C13" s="43">
        <f t="shared" si="0"/>
        <v>6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6"/>
      <c r="U13" s="43"/>
      <c r="V13" s="43"/>
      <c r="W13" s="46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R13" s="43"/>
      <c r="AS13" s="49"/>
      <c r="AT13" s="49"/>
      <c r="AU13" s="49"/>
      <c r="AV13" s="43"/>
      <c r="AW13" s="49"/>
      <c r="AX13" s="43"/>
      <c r="AY13" s="43"/>
      <c r="AZ13" s="43">
        <v>2</v>
      </c>
      <c r="BA13" s="43"/>
      <c r="BB13" s="43">
        <v>3</v>
      </c>
      <c r="BC13" s="43">
        <v>1</v>
      </c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</row>
    <row r="14" spans="1:107" s="50" customFormat="1" ht="16" customHeight="1" x14ac:dyDescent="0.2">
      <c r="B14" s="50" t="s">
        <v>405</v>
      </c>
      <c r="C14" s="43">
        <f t="shared" si="0"/>
        <v>18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6"/>
      <c r="U14" s="43"/>
      <c r="V14" s="43"/>
      <c r="W14" s="46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R14" s="43"/>
      <c r="AS14" s="49"/>
      <c r="AT14" s="49"/>
      <c r="AU14" s="49">
        <v>2</v>
      </c>
      <c r="AV14" s="43">
        <v>4</v>
      </c>
      <c r="AW14" s="49"/>
      <c r="AX14" s="43"/>
      <c r="AY14" s="43">
        <v>2</v>
      </c>
      <c r="AZ14" s="43">
        <v>6</v>
      </c>
      <c r="BA14" s="43"/>
      <c r="BB14" s="43">
        <v>3</v>
      </c>
      <c r="BC14" s="43">
        <v>1</v>
      </c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</row>
    <row r="15" spans="1:107" s="50" customFormat="1" ht="16" customHeight="1" x14ac:dyDescent="0.2">
      <c r="B15" s="50" t="s">
        <v>148</v>
      </c>
      <c r="C15" s="43">
        <f t="shared" si="0"/>
        <v>40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6"/>
      <c r="U15" s="43"/>
      <c r="V15" s="43"/>
      <c r="W15" s="46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R15" s="49">
        <v>2</v>
      </c>
      <c r="AS15" s="43">
        <v>6</v>
      </c>
      <c r="AT15" s="49">
        <v>1</v>
      </c>
      <c r="AU15" s="49"/>
      <c r="AV15" s="43">
        <v>11</v>
      </c>
      <c r="AW15" s="43">
        <v>11</v>
      </c>
      <c r="AX15" s="43"/>
      <c r="AY15" s="43"/>
      <c r="AZ15" s="43">
        <v>6</v>
      </c>
      <c r="BA15" s="43"/>
      <c r="BB15" s="43">
        <v>3</v>
      </c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</row>
    <row r="16" spans="1:107" s="50" customFormat="1" ht="16" customHeight="1" x14ac:dyDescent="0.2">
      <c r="B16" s="50" t="s">
        <v>150</v>
      </c>
      <c r="C16" s="43">
        <f t="shared" si="0"/>
        <v>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6"/>
      <c r="U16" s="43"/>
      <c r="V16" s="43"/>
      <c r="W16" s="46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R16" s="49"/>
      <c r="AS16" s="43"/>
      <c r="AT16" s="49"/>
      <c r="AU16" s="49"/>
      <c r="AV16" s="43"/>
      <c r="AW16" s="43">
        <v>2</v>
      </c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</row>
    <row r="17" spans="2:107" s="50" customFormat="1" ht="16" customHeight="1" x14ac:dyDescent="0.2">
      <c r="B17" s="50" t="s">
        <v>436</v>
      </c>
      <c r="C17" s="43">
        <f t="shared" si="0"/>
        <v>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6"/>
      <c r="U17" s="43"/>
      <c r="V17" s="43"/>
      <c r="W17" s="46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1</v>
      </c>
      <c r="AI17" s="43"/>
      <c r="AJ17" s="43"/>
      <c r="AK17" s="43"/>
      <c r="AL17" s="43"/>
      <c r="AM17" s="43"/>
      <c r="AN17" s="43">
        <v>1</v>
      </c>
      <c r="AO17" s="43"/>
      <c r="AP17" s="43"/>
      <c r="AR17" s="49"/>
      <c r="AS17" s="43"/>
      <c r="AT17" s="49"/>
      <c r="AU17" s="49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</row>
    <row r="18" spans="2:107" s="50" customFormat="1" ht="16" customHeight="1" x14ac:dyDescent="0.2">
      <c r="B18" s="50" t="s">
        <v>402</v>
      </c>
      <c r="C18" s="43">
        <f t="shared" si="0"/>
        <v>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6"/>
      <c r="U18" s="43"/>
      <c r="V18" s="43"/>
      <c r="W18" s="46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>
        <v>1</v>
      </c>
      <c r="AO18" s="43"/>
      <c r="AP18" s="43">
        <v>1</v>
      </c>
      <c r="AR18" s="49"/>
      <c r="AS18" s="49">
        <v>2</v>
      </c>
      <c r="AT18" s="49"/>
      <c r="AU18" s="49"/>
      <c r="AV18" s="43">
        <v>3</v>
      </c>
      <c r="AW18" s="49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</row>
    <row r="19" spans="2:107" s="50" customFormat="1" ht="16" customHeight="1" x14ac:dyDescent="0.2">
      <c r="B19" s="50" t="s">
        <v>404</v>
      </c>
      <c r="C19" s="43">
        <f t="shared" si="0"/>
        <v>28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6"/>
      <c r="U19" s="43"/>
      <c r="V19" s="43"/>
      <c r="W19" s="46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>
        <v>1</v>
      </c>
      <c r="AO19" s="43">
        <v>1</v>
      </c>
      <c r="AP19" s="43">
        <v>1</v>
      </c>
      <c r="AQ19" s="50">
        <v>2</v>
      </c>
      <c r="AR19" s="49">
        <v>3</v>
      </c>
      <c r="AS19" s="43">
        <v>11</v>
      </c>
      <c r="AT19" s="49"/>
      <c r="AU19" s="49">
        <v>1</v>
      </c>
      <c r="AV19" s="49">
        <v>4</v>
      </c>
      <c r="AW19" s="49">
        <v>4</v>
      </c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</row>
    <row r="20" spans="2:107" s="50" customFormat="1" ht="16" customHeight="1" x14ac:dyDescent="0.2">
      <c r="B20" s="50" t="s">
        <v>418</v>
      </c>
      <c r="C20" s="43">
        <f t="shared" si="0"/>
        <v>9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6"/>
      <c r="U20" s="43"/>
      <c r="V20" s="43"/>
      <c r="W20" s="46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>
        <v>4</v>
      </c>
      <c r="AP20" s="43"/>
      <c r="AR20" s="49"/>
      <c r="AS20" s="43">
        <v>4</v>
      </c>
      <c r="AT20" s="49"/>
      <c r="AU20" s="49"/>
      <c r="AV20" s="49">
        <v>1</v>
      </c>
      <c r="AW20" s="49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</row>
    <row r="21" spans="2:107" s="50" customFormat="1" ht="16" customHeight="1" x14ac:dyDescent="0.2">
      <c r="B21" s="50" t="s">
        <v>151</v>
      </c>
      <c r="C21" s="43">
        <f t="shared" si="0"/>
        <v>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6"/>
      <c r="U21" s="43"/>
      <c r="V21" s="43"/>
      <c r="W21" s="46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>
        <v>1</v>
      </c>
      <c r="AL21" s="43"/>
      <c r="AM21" s="43"/>
      <c r="AN21" s="43"/>
      <c r="AO21" s="43">
        <v>1</v>
      </c>
      <c r="AP21" s="43"/>
      <c r="AR21" s="49"/>
      <c r="AS21" s="43"/>
      <c r="AT21" s="49"/>
      <c r="AU21" s="49"/>
      <c r="AV21" s="49"/>
      <c r="AW21" s="49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</row>
    <row r="22" spans="2:107" s="50" customFormat="1" ht="16" customHeight="1" x14ac:dyDescent="0.2">
      <c r="B22" s="50" t="s">
        <v>58</v>
      </c>
      <c r="C22" s="43">
        <f t="shared" si="0"/>
        <v>13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6"/>
      <c r="U22" s="43"/>
      <c r="V22" s="43"/>
      <c r="W22" s="46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>
        <v>2</v>
      </c>
      <c r="AL22" s="43"/>
      <c r="AM22" s="43"/>
      <c r="AN22" s="43"/>
      <c r="AO22" s="43">
        <v>4</v>
      </c>
      <c r="AP22" s="43">
        <v>3</v>
      </c>
      <c r="AR22" s="49"/>
      <c r="AS22" s="43">
        <v>4</v>
      </c>
      <c r="AT22" s="49"/>
      <c r="AU22" s="49"/>
      <c r="AV22" s="49"/>
      <c r="AW22" s="49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</row>
    <row r="23" spans="2:107" s="50" customFormat="1" ht="16" customHeight="1" x14ac:dyDescent="0.2">
      <c r="B23" s="50" t="s">
        <v>152</v>
      </c>
      <c r="C23" s="43">
        <f t="shared" si="0"/>
        <v>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6"/>
      <c r="U23" s="43"/>
      <c r="V23" s="43"/>
      <c r="W23" s="46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1</v>
      </c>
      <c r="AI23" s="43">
        <v>1</v>
      </c>
      <c r="AJ23" s="43"/>
      <c r="AK23" s="43">
        <v>1</v>
      </c>
      <c r="AL23" s="43">
        <v>2</v>
      </c>
      <c r="AM23" s="43">
        <v>1</v>
      </c>
      <c r="AN23" s="43">
        <v>1</v>
      </c>
      <c r="AO23" s="43">
        <v>6</v>
      </c>
      <c r="AP23" s="43">
        <v>2</v>
      </c>
      <c r="AR23" s="49">
        <v>1</v>
      </c>
      <c r="AS23" s="49">
        <v>2</v>
      </c>
      <c r="AT23" s="49"/>
      <c r="AU23" s="49"/>
      <c r="AV23" s="49"/>
      <c r="AW23" s="49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</row>
    <row r="24" spans="2:107" s="50" customFormat="1" ht="16" customHeight="1" x14ac:dyDescent="0.2">
      <c r="B24" s="50" t="s">
        <v>427</v>
      </c>
      <c r="C24" s="43">
        <f t="shared" si="0"/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6"/>
      <c r="U24" s="43"/>
      <c r="V24" s="43"/>
      <c r="W24" s="46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>
        <v>1</v>
      </c>
      <c r="AN24" s="43"/>
      <c r="AO24" s="43">
        <v>2</v>
      </c>
      <c r="AP24" s="43">
        <v>4</v>
      </c>
      <c r="AQ24" s="50">
        <v>2</v>
      </c>
      <c r="AR24" s="49">
        <v>2</v>
      </c>
      <c r="AS24" s="49">
        <v>2</v>
      </c>
      <c r="AT24" s="49">
        <v>1</v>
      </c>
      <c r="AU24" s="49">
        <v>1</v>
      </c>
      <c r="AV24" s="49"/>
      <c r="AW24" s="49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</row>
    <row r="25" spans="2:107" s="50" customFormat="1" ht="16" customHeight="1" x14ac:dyDescent="0.2">
      <c r="B25" s="50" t="s">
        <v>416</v>
      </c>
      <c r="C25" s="43">
        <f t="shared" si="0"/>
        <v>19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6"/>
      <c r="U25" s="43"/>
      <c r="V25" s="43"/>
      <c r="W25" s="46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>
        <v>1</v>
      </c>
      <c r="AR25" s="49">
        <v>2</v>
      </c>
      <c r="AS25" s="49">
        <v>6</v>
      </c>
      <c r="AT25" s="49"/>
      <c r="AU25" s="49">
        <v>1</v>
      </c>
      <c r="AV25" s="49">
        <v>1</v>
      </c>
      <c r="AW25" s="49">
        <v>8</v>
      </c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</row>
    <row r="26" spans="2:107" s="50" customFormat="1" ht="16" customHeight="1" x14ac:dyDescent="0.2">
      <c r="B26" s="50" t="s">
        <v>435</v>
      </c>
      <c r="C26" s="43">
        <f t="shared" si="0"/>
        <v>1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1</v>
      </c>
      <c r="AI26" s="43"/>
      <c r="AJ26" s="43"/>
      <c r="AK26" s="43"/>
      <c r="AL26" s="43"/>
      <c r="AM26" s="43"/>
      <c r="AN26" s="43"/>
      <c r="AO26" s="43"/>
      <c r="AP26" s="43"/>
      <c r="AR26" s="49"/>
      <c r="AS26" s="49"/>
      <c r="AT26" s="49"/>
      <c r="AU26" s="49"/>
      <c r="AV26" s="49"/>
      <c r="AW26" s="49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</row>
    <row r="27" spans="2:107" s="50" customFormat="1" ht="16" customHeight="1" x14ac:dyDescent="0.2">
      <c r="B27" s="50" t="s">
        <v>414</v>
      </c>
      <c r="C27" s="43">
        <f t="shared" si="0"/>
        <v>1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R27" s="49"/>
      <c r="AS27" s="49"/>
      <c r="AT27" s="49"/>
      <c r="AU27" s="49"/>
      <c r="AV27" s="49"/>
      <c r="AW27" s="49"/>
      <c r="AX27" s="43"/>
      <c r="AY27" s="43"/>
      <c r="AZ27" s="43">
        <v>1</v>
      </c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</row>
    <row r="28" spans="2:107" s="50" customFormat="1" ht="16" customHeight="1" x14ac:dyDescent="0.2">
      <c r="B28" s="50" t="s">
        <v>423</v>
      </c>
      <c r="C28" s="43">
        <f t="shared" si="0"/>
        <v>4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R28" s="49"/>
      <c r="AS28" s="49"/>
      <c r="AT28" s="49"/>
      <c r="AU28" s="49"/>
      <c r="AV28" s="49"/>
      <c r="AW28" s="49"/>
      <c r="AX28" s="43"/>
      <c r="AY28" s="43">
        <v>3</v>
      </c>
      <c r="AZ28" s="43"/>
      <c r="BA28" s="43"/>
      <c r="BB28" s="43">
        <v>1</v>
      </c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</row>
    <row r="29" spans="2:107" s="50" customFormat="1" ht="16" customHeight="1" x14ac:dyDescent="0.2">
      <c r="B29" s="50" t="s">
        <v>412</v>
      </c>
      <c r="C29" s="43">
        <f t="shared" si="0"/>
        <v>11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R29" s="49"/>
      <c r="AS29" s="49"/>
      <c r="AT29" s="49"/>
      <c r="AU29" s="49"/>
      <c r="AV29" s="49"/>
      <c r="AW29" s="49"/>
      <c r="AX29" s="43">
        <v>1</v>
      </c>
      <c r="AY29" s="43">
        <v>1</v>
      </c>
      <c r="AZ29" s="43">
        <v>3</v>
      </c>
      <c r="BA29" s="43">
        <v>3</v>
      </c>
      <c r="BB29" s="43">
        <v>2</v>
      </c>
      <c r="BC29" s="43">
        <v>1</v>
      </c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</row>
    <row r="30" spans="2:107" s="50" customFormat="1" ht="16" customHeight="1" x14ac:dyDescent="0.2">
      <c r="B30" s="50" t="s">
        <v>399</v>
      </c>
      <c r="C30" s="43">
        <f t="shared" si="0"/>
        <v>2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R30" s="49"/>
      <c r="AS30" s="49"/>
      <c r="AT30" s="49"/>
      <c r="AU30" s="49"/>
      <c r="AV30" s="49"/>
      <c r="AW30" s="49"/>
      <c r="AX30" s="43"/>
      <c r="AY30" s="43">
        <v>1</v>
      </c>
      <c r="AZ30" s="43"/>
      <c r="BA30" s="43"/>
      <c r="BB30" s="43"/>
      <c r="BC30" s="43">
        <v>1</v>
      </c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</row>
    <row r="31" spans="2:107" s="50" customFormat="1" ht="16" customHeight="1" x14ac:dyDescent="0.2">
      <c r="B31" s="50" t="s">
        <v>415</v>
      </c>
      <c r="C31" s="43">
        <f t="shared" si="0"/>
        <v>29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R31" s="49"/>
      <c r="AS31" s="49"/>
      <c r="AT31" s="49"/>
      <c r="AU31" s="49"/>
      <c r="AV31" s="49">
        <v>1</v>
      </c>
      <c r="AW31" s="49">
        <v>3</v>
      </c>
      <c r="AX31" s="43">
        <v>7</v>
      </c>
      <c r="AY31" s="43">
        <v>5</v>
      </c>
      <c r="AZ31" s="43">
        <v>5</v>
      </c>
      <c r="BA31" s="43">
        <v>3</v>
      </c>
      <c r="BB31" s="43">
        <v>4</v>
      </c>
      <c r="BC31" s="43">
        <v>1</v>
      </c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</row>
    <row r="32" spans="2:107" s="50" customFormat="1" ht="16" customHeight="1" x14ac:dyDescent="0.2">
      <c r="B32" s="50" t="s">
        <v>400</v>
      </c>
      <c r="C32" s="43">
        <f t="shared" si="0"/>
        <v>13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R32" s="49"/>
      <c r="AS32" s="49"/>
      <c r="AT32" s="49"/>
      <c r="AU32" s="49"/>
      <c r="AV32" s="49"/>
      <c r="AW32" s="43">
        <v>3</v>
      </c>
      <c r="AY32" s="43"/>
      <c r="AZ32" s="43">
        <v>6</v>
      </c>
      <c r="BA32" s="43"/>
      <c r="BB32" s="43">
        <v>4</v>
      </c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</row>
    <row r="33" spans="2:107" s="50" customFormat="1" ht="16" customHeight="1" x14ac:dyDescent="0.2">
      <c r="B33" s="50" t="s">
        <v>155</v>
      </c>
      <c r="C33" s="43">
        <f t="shared" si="0"/>
        <v>2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R33" s="49"/>
      <c r="AS33" s="49"/>
      <c r="AT33" s="49"/>
      <c r="AU33" s="49"/>
      <c r="AV33" s="49"/>
      <c r="AW33" s="43"/>
      <c r="AX33" s="43"/>
      <c r="AY33" s="43"/>
      <c r="AZ33" s="43"/>
      <c r="BA33" s="43">
        <v>1</v>
      </c>
      <c r="BB33" s="43"/>
      <c r="BC33" s="43">
        <v>1</v>
      </c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</row>
    <row r="34" spans="2:107" s="50" customFormat="1" ht="16" customHeight="1" x14ac:dyDescent="0.2">
      <c r="B34" s="50" t="s">
        <v>30</v>
      </c>
      <c r="C34" s="43">
        <f t="shared" si="0"/>
        <v>6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>
        <v>3</v>
      </c>
      <c r="AR34" s="49"/>
      <c r="AS34" s="43">
        <v>3</v>
      </c>
      <c r="AT34" s="49"/>
      <c r="AU34" s="49"/>
      <c r="AV34" s="49"/>
      <c r="AW34" s="49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</row>
    <row r="35" spans="2:107" s="50" customFormat="1" ht="16" customHeight="1" x14ac:dyDescent="0.2">
      <c r="B35" s="50" t="s">
        <v>401</v>
      </c>
      <c r="C35" s="43">
        <f t="shared" si="0"/>
        <v>21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R35" s="49"/>
      <c r="AS35" s="49"/>
      <c r="AT35" s="49"/>
      <c r="AU35" s="49"/>
      <c r="AV35" s="49">
        <v>1</v>
      </c>
      <c r="AW35" s="43">
        <v>11</v>
      </c>
      <c r="AX35" s="43"/>
      <c r="AY35" s="43"/>
      <c r="AZ35" s="43">
        <v>5</v>
      </c>
      <c r="BA35" s="43">
        <v>1</v>
      </c>
      <c r="BB35" s="43">
        <v>3</v>
      </c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</row>
    <row r="36" spans="2:107" s="50" customFormat="1" ht="16" customHeight="1" x14ac:dyDescent="0.2">
      <c r="B36" s="50" t="s">
        <v>424</v>
      </c>
      <c r="C36" s="43">
        <f t="shared" si="0"/>
        <v>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R36" s="49"/>
      <c r="AS36" s="49"/>
      <c r="AT36" s="49"/>
      <c r="AU36" s="49"/>
      <c r="AV36" s="49">
        <v>1</v>
      </c>
      <c r="AW36" s="43">
        <v>3</v>
      </c>
      <c r="AX36" s="43"/>
      <c r="AY36" s="43"/>
      <c r="AZ36" s="43"/>
      <c r="BA36" s="43">
        <v>1</v>
      </c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</row>
    <row r="37" spans="2:107" s="50" customFormat="1" ht="16" customHeight="1" x14ac:dyDescent="0.2">
      <c r="B37" s="50" t="s">
        <v>156</v>
      </c>
      <c r="C37" s="43">
        <f t="shared" si="0"/>
        <v>2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R37" s="49"/>
      <c r="AS37" s="49"/>
      <c r="AT37" s="49"/>
      <c r="AU37" s="49"/>
      <c r="AV37" s="49"/>
      <c r="AW37" s="43">
        <v>2</v>
      </c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</row>
    <row r="38" spans="2:107" s="50" customFormat="1" ht="16" customHeight="1" x14ac:dyDescent="0.2">
      <c r="B38" s="50" t="s">
        <v>426</v>
      </c>
      <c r="C38" s="43">
        <f t="shared" si="0"/>
        <v>2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R38" s="49"/>
      <c r="AS38" s="49"/>
      <c r="AT38" s="49"/>
      <c r="AU38" s="49"/>
      <c r="AV38" s="49"/>
      <c r="AW38" s="43">
        <v>2</v>
      </c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</row>
    <row r="39" spans="2:107" s="50" customFormat="1" ht="16" customHeight="1" x14ac:dyDescent="0.2">
      <c r="B39" s="50" t="s">
        <v>413</v>
      </c>
      <c r="C39" s="43">
        <f t="shared" si="0"/>
        <v>1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>
        <v>1</v>
      </c>
      <c r="AR39" s="49"/>
      <c r="AS39" s="49"/>
      <c r="AT39" s="49"/>
      <c r="AU39" s="49"/>
      <c r="AV39" s="49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</row>
    <row r="40" spans="2:107" s="50" customFormat="1" ht="16" customHeight="1" x14ac:dyDescent="0.2">
      <c r="B40" s="50" t="s">
        <v>428</v>
      </c>
      <c r="C40" s="43">
        <f t="shared" si="0"/>
        <v>5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>
        <v>2</v>
      </c>
      <c r="AR40" s="49"/>
      <c r="AS40" s="49">
        <v>2</v>
      </c>
      <c r="AT40" s="49">
        <v>1</v>
      </c>
      <c r="AU40" s="49"/>
      <c r="AV40" s="49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</row>
    <row r="41" spans="2:107" s="50" customFormat="1" ht="16" customHeight="1" x14ac:dyDescent="0.2">
      <c r="B41" s="50" t="s">
        <v>409</v>
      </c>
      <c r="C41" s="43">
        <f t="shared" si="0"/>
        <v>8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>
        <v>2</v>
      </c>
      <c r="AR41" s="49"/>
      <c r="AS41" s="49"/>
      <c r="AT41" s="49">
        <v>1</v>
      </c>
      <c r="AU41" s="49">
        <v>2</v>
      </c>
      <c r="AV41" s="49">
        <v>1</v>
      </c>
      <c r="AW41" s="49">
        <v>2</v>
      </c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</row>
    <row r="42" spans="2:107" s="50" customFormat="1" ht="16" customHeight="1" x14ac:dyDescent="0.2">
      <c r="B42" s="50" t="s">
        <v>419</v>
      </c>
      <c r="C42" s="43">
        <f t="shared" si="0"/>
        <v>3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>
        <v>3</v>
      </c>
      <c r="AR42" s="49"/>
      <c r="AS42" s="49"/>
      <c r="AT42" s="49"/>
      <c r="AU42" s="49"/>
      <c r="AV42" s="49"/>
      <c r="AW42" s="49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</row>
    <row r="43" spans="2:107" s="50" customFormat="1" ht="16" customHeight="1" x14ac:dyDescent="0.2">
      <c r="B43" s="50" t="s">
        <v>417</v>
      </c>
      <c r="C43" s="43">
        <f t="shared" si="0"/>
        <v>2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>
        <v>1</v>
      </c>
      <c r="AR43" s="49"/>
      <c r="AS43" s="49"/>
      <c r="AT43" s="49">
        <v>1</v>
      </c>
      <c r="AU43" s="49"/>
      <c r="AV43" s="49"/>
      <c r="AW43" s="49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</row>
    <row r="44" spans="2:107" s="50" customFormat="1" ht="16" customHeight="1" x14ac:dyDescent="0.2">
      <c r="B44" s="50" t="s">
        <v>420</v>
      </c>
      <c r="C44" s="43">
        <f t="shared" si="0"/>
        <v>4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>
        <v>3</v>
      </c>
      <c r="AN44" s="43"/>
      <c r="AO44" s="43"/>
      <c r="AP44" s="43">
        <v>1</v>
      </c>
      <c r="AR44" s="49"/>
      <c r="AS44" s="49"/>
      <c r="AT44" s="49"/>
      <c r="AU44" s="49"/>
      <c r="AV44" s="49"/>
      <c r="AW44" s="49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</row>
    <row r="45" spans="2:107" s="50" customFormat="1" ht="16" customHeight="1" x14ac:dyDescent="0.2">
      <c r="B45" s="50" t="s">
        <v>421</v>
      </c>
      <c r="C45" s="43">
        <f t="shared" si="0"/>
        <v>2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>
        <v>2</v>
      </c>
      <c r="AN45" s="43"/>
      <c r="AO45" s="43"/>
      <c r="AP45" s="43"/>
      <c r="AR45" s="49"/>
      <c r="AS45" s="49"/>
      <c r="AT45" s="49"/>
      <c r="AU45" s="49"/>
      <c r="AV45" s="49"/>
      <c r="AW45" s="49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</row>
    <row r="46" spans="2:107" s="50" customFormat="1" ht="16" customHeight="1" x14ac:dyDescent="0.2">
      <c r="B46" s="50" t="s">
        <v>433</v>
      </c>
      <c r="C46" s="43">
        <f t="shared" si="0"/>
        <v>1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R46" s="49"/>
      <c r="AS46" s="49"/>
      <c r="AT46" s="49">
        <v>1</v>
      </c>
      <c r="AU46" s="49"/>
      <c r="AV46" s="49"/>
      <c r="AW46" s="49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</row>
    <row r="47" spans="2:107" s="50" customFormat="1" ht="16" customHeight="1" x14ac:dyDescent="0.2">
      <c r="B47" s="50" t="s">
        <v>434</v>
      </c>
      <c r="C47" s="43">
        <f t="shared" si="0"/>
        <v>1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>
        <v>1</v>
      </c>
      <c r="AR47" s="49"/>
      <c r="AS47" s="49"/>
      <c r="AT47" s="49"/>
      <c r="AU47" s="49"/>
      <c r="AV47" s="49"/>
      <c r="AW47" s="49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</row>
    <row r="48" spans="2:107" s="50" customFormat="1" ht="16" customHeight="1" x14ac:dyDescent="0.2">
      <c r="B48" s="50" t="s">
        <v>440</v>
      </c>
      <c r="C48" s="43">
        <f t="shared" si="0"/>
        <v>5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>
        <v>1</v>
      </c>
      <c r="AJ48" s="43"/>
      <c r="AK48" s="43"/>
      <c r="AL48" s="43">
        <v>1</v>
      </c>
      <c r="AM48" s="43">
        <v>2</v>
      </c>
      <c r="AN48" s="43"/>
      <c r="AO48" s="43"/>
      <c r="AP48" s="43">
        <v>1</v>
      </c>
      <c r="AR48" s="49"/>
      <c r="AS48" s="49"/>
      <c r="AT48" s="49"/>
      <c r="AU48" s="49"/>
      <c r="AV48" s="49"/>
      <c r="AW48" s="49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</row>
    <row r="49" spans="2:107" s="50" customFormat="1" ht="16" customHeight="1" x14ac:dyDescent="0.2">
      <c r="B49" s="50" t="s">
        <v>438</v>
      </c>
      <c r="C49" s="43">
        <f t="shared" si="0"/>
        <v>3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>
        <v>1</v>
      </c>
      <c r="AJ49" s="43"/>
      <c r="AK49" s="43"/>
      <c r="AL49" s="43"/>
      <c r="AM49" s="43">
        <v>1</v>
      </c>
      <c r="AN49" s="43">
        <v>1</v>
      </c>
      <c r="AO49" s="43"/>
      <c r="AP49" s="43"/>
      <c r="AR49" s="49"/>
      <c r="AS49" s="49"/>
      <c r="AT49" s="49"/>
      <c r="AU49" s="49"/>
      <c r="AV49" s="49"/>
      <c r="AW49" s="49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</row>
    <row r="50" spans="2:107" s="50" customFormat="1" ht="16" customHeight="1" x14ac:dyDescent="0.2">
      <c r="B50" s="50" t="s">
        <v>447</v>
      </c>
      <c r="C50" s="43">
        <f t="shared" si="0"/>
        <v>3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43"/>
      <c r="Z50" s="43"/>
      <c r="AA50" s="43"/>
      <c r="AB50" s="43"/>
      <c r="AC50" s="43"/>
      <c r="AD50" s="43"/>
      <c r="AE50" s="43">
        <v>1</v>
      </c>
      <c r="AF50" s="43"/>
      <c r="AG50" s="43"/>
      <c r="AH50" s="43"/>
      <c r="AI50" s="43">
        <v>2</v>
      </c>
      <c r="AJ50" s="43"/>
      <c r="AK50" s="43"/>
      <c r="AL50" s="43"/>
      <c r="AM50" s="43"/>
      <c r="AN50" s="43"/>
      <c r="AO50" s="43"/>
      <c r="AP50" s="43"/>
      <c r="AR50" s="49"/>
      <c r="AS50" s="49"/>
      <c r="AT50" s="49"/>
      <c r="AU50" s="49"/>
      <c r="AV50" s="49"/>
      <c r="AW50" s="49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</row>
    <row r="51" spans="2:107" s="50" customFormat="1" ht="16" customHeight="1" x14ac:dyDescent="0.2">
      <c r="B51" s="50" t="s">
        <v>439</v>
      </c>
      <c r="C51" s="43">
        <f t="shared" si="0"/>
        <v>6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>
        <v>4</v>
      </c>
      <c r="AJ51" s="43"/>
      <c r="AK51" s="43"/>
      <c r="AL51" s="43"/>
      <c r="AM51" s="43">
        <v>1</v>
      </c>
      <c r="AN51" s="43">
        <v>1</v>
      </c>
      <c r="AO51" s="43"/>
      <c r="AP51" s="43"/>
      <c r="AR51" s="49"/>
      <c r="AS51" s="49"/>
      <c r="AT51" s="49"/>
      <c r="AU51" s="49"/>
      <c r="AV51" s="49"/>
      <c r="AW51" s="49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</row>
    <row r="52" spans="2:107" s="50" customFormat="1" ht="16" customHeight="1" x14ac:dyDescent="0.2">
      <c r="B52" s="50" t="s">
        <v>478</v>
      </c>
      <c r="C52" s="43">
        <f t="shared" si="0"/>
        <v>2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>
        <v>1</v>
      </c>
      <c r="AJ52" s="43"/>
      <c r="AK52" s="43"/>
      <c r="AL52" s="43"/>
      <c r="AM52" s="43">
        <v>1</v>
      </c>
      <c r="AN52" s="43"/>
      <c r="AO52" s="43"/>
      <c r="AP52" s="43"/>
      <c r="AR52" s="49"/>
      <c r="AS52" s="49"/>
      <c r="AT52" s="49"/>
      <c r="AU52" s="49"/>
      <c r="AV52" s="49"/>
      <c r="AW52" s="49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</row>
    <row r="53" spans="2:107" s="50" customFormat="1" ht="16" customHeight="1" x14ac:dyDescent="0.2">
      <c r="B53" s="50" t="s">
        <v>487</v>
      </c>
      <c r="C53" s="43">
        <f t="shared" si="0"/>
        <v>1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43"/>
      <c r="Z53" s="43"/>
      <c r="AA53" s="43"/>
      <c r="AB53" s="43">
        <v>1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R53" s="49"/>
      <c r="AS53" s="49"/>
      <c r="AT53" s="49"/>
      <c r="AU53" s="49"/>
      <c r="AV53" s="49"/>
      <c r="AW53" s="49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</row>
    <row r="54" spans="2:107" s="50" customFormat="1" ht="16" customHeight="1" x14ac:dyDescent="0.2">
      <c r="B54" s="50" t="s">
        <v>444</v>
      </c>
      <c r="C54" s="43">
        <f t="shared" si="0"/>
        <v>10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43"/>
      <c r="Z54" s="43"/>
      <c r="AA54" s="43"/>
      <c r="AB54" s="43">
        <v>2</v>
      </c>
      <c r="AC54" s="43"/>
      <c r="AD54" s="43"/>
      <c r="AE54" s="43">
        <v>3</v>
      </c>
      <c r="AF54" s="43">
        <v>3</v>
      </c>
      <c r="AG54" s="43"/>
      <c r="AH54" s="43"/>
      <c r="AI54" s="43">
        <v>2</v>
      </c>
      <c r="AJ54" s="43"/>
      <c r="AK54" s="43"/>
      <c r="AL54" s="43"/>
      <c r="AM54" s="43"/>
      <c r="AN54" s="43"/>
      <c r="AO54" s="43"/>
      <c r="AP54" s="43"/>
      <c r="AR54" s="49"/>
      <c r="AS54" s="49"/>
      <c r="AT54" s="49"/>
      <c r="AU54" s="49"/>
      <c r="AV54" s="49"/>
      <c r="AW54" s="49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</row>
    <row r="55" spans="2:107" s="50" customFormat="1" ht="16" customHeight="1" x14ac:dyDescent="0.2">
      <c r="B55" s="50" t="s">
        <v>443</v>
      </c>
      <c r="C55" s="43">
        <f t="shared" si="0"/>
        <v>5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43"/>
      <c r="Z55" s="43"/>
      <c r="AA55" s="43"/>
      <c r="AB55" s="43">
        <v>1</v>
      </c>
      <c r="AC55" s="43"/>
      <c r="AD55" s="43"/>
      <c r="AE55" s="43"/>
      <c r="AF55" s="43">
        <v>2</v>
      </c>
      <c r="AG55" s="43"/>
      <c r="AH55" s="43"/>
      <c r="AI55" s="43">
        <v>1</v>
      </c>
      <c r="AJ55" s="43"/>
      <c r="AK55" s="43"/>
      <c r="AL55" s="43"/>
      <c r="AM55" s="43"/>
      <c r="AN55" s="43">
        <v>1</v>
      </c>
      <c r="AO55" s="43"/>
      <c r="AP55" s="43"/>
      <c r="AR55" s="49"/>
      <c r="AS55" s="49"/>
      <c r="AT55" s="49"/>
      <c r="AU55" s="49"/>
      <c r="AV55" s="49"/>
      <c r="AW55" s="49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</row>
    <row r="56" spans="2:107" s="50" customFormat="1" ht="16" customHeight="1" x14ac:dyDescent="0.2">
      <c r="B56" s="50" t="s">
        <v>450</v>
      </c>
      <c r="C56" s="43">
        <f t="shared" si="0"/>
        <v>3</v>
      </c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43"/>
      <c r="Z56" s="43"/>
      <c r="AA56" s="43"/>
      <c r="AB56" s="43">
        <v>3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R56" s="49"/>
      <c r="AS56" s="49"/>
      <c r="AT56" s="49"/>
      <c r="AU56" s="49"/>
      <c r="AV56" s="49"/>
      <c r="AW56" s="49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</row>
    <row r="57" spans="2:107" s="50" customFormat="1" ht="16" customHeight="1" x14ac:dyDescent="0.2">
      <c r="B57" s="50" t="s">
        <v>445</v>
      </c>
      <c r="C57" s="43">
        <f t="shared" si="0"/>
        <v>5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43"/>
      <c r="Z57" s="43"/>
      <c r="AA57" s="43"/>
      <c r="AB57" s="43">
        <v>3</v>
      </c>
      <c r="AC57" s="43"/>
      <c r="AD57" s="43"/>
      <c r="AE57" s="43"/>
      <c r="AF57" s="43">
        <v>2</v>
      </c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R57" s="49"/>
      <c r="AS57" s="49"/>
      <c r="AT57" s="49"/>
      <c r="AU57" s="49"/>
      <c r="AV57" s="49"/>
      <c r="AW57" s="49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</row>
    <row r="58" spans="2:107" s="50" customFormat="1" ht="16" customHeight="1" x14ac:dyDescent="0.2">
      <c r="B58" s="50" t="s">
        <v>479</v>
      </c>
      <c r="C58" s="43">
        <f t="shared" si="0"/>
        <v>1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43"/>
      <c r="Z58" s="43"/>
      <c r="AA58" s="43"/>
      <c r="AB58" s="43"/>
      <c r="AC58" s="43"/>
      <c r="AD58" s="43"/>
      <c r="AE58" s="43"/>
      <c r="AF58" s="43">
        <v>1</v>
      </c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R58" s="49"/>
      <c r="AS58" s="49"/>
      <c r="AT58" s="49"/>
      <c r="AU58" s="49"/>
      <c r="AV58" s="49"/>
      <c r="AW58" s="49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</row>
    <row r="59" spans="2:107" s="50" customFormat="1" ht="16" customHeight="1" x14ac:dyDescent="0.2">
      <c r="B59" s="50" t="s">
        <v>475</v>
      </c>
      <c r="C59" s="43">
        <f t="shared" si="0"/>
        <v>3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43">
        <v>2</v>
      </c>
      <c r="Z59" s="43"/>
      <c r="AA59" s="43"/>
      <c r="AB59" s="43">
        <v>1</v>
      </c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R59" s="49"/>
      <c r="AS59" s="49"/>
      <c r="AT59" s="49"/>
      <c r="AU59" s="49"/>
      <c r="AV59" s="49"/>
      <c r="AW59" s="49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</row>
    <row r="60" spans="2:107" s="50" customFormat="1" ht="16" customHeight="1" x14ac:dyDescent="0.2">
      <c r="B60" s="50" t="s">
        <v>476</v>
      </c>
      <c r="C60" s="43">
        <f t="shared" si="0"/>
        <v>2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43">
        <v>2</v>
      </c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R60" s="49"/>
      <c r="AS60" s="49"/>
      <c r="AT60" s="49"/>
      <c r="AU60" s="49"/>
      <c r="AV60" s="49"/>
      <c r="AW60" s="49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</row>
    <row r="61" spans="2:107" s="50" customFormat="1" ht="16" customHeight="1" x14ac:dyDescent="0.2">
      <c r="B61" s="50" t="s">
        <v>441</v>
      </c>
      <c r="C61" s="43">
        <f t="shared" si="0"/>
        <v>9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43"/>
      <c r="Z61" s="43"/>
      <c r="AA61" s="43"/>
      <c r="AB61" s="43"/>
      <c r="AC61" s="43">
        <v>1</v>
      </c>
      <c r="AD61" s="43"/>
      <c r="AE61" s="43"/>
      <c r="AF61" s="43">
        <v>1</v>
      </c>
      <c r="AG61" s="43">
        <v>1</v>
      </c>
      <c r="AH61" s="43">
        <v>1</v>
      </c>
      <c r="AI61" s="43"/>
      <c r="AJ61" s="43"/>
      <c r="AK61" s="43">
        <v>1</v>
      </c>
      <c r="AL61" s="43"/>
      <c r="AM61" s="43"/>
      <c r="AN61" s="43">
        <v>1</v>
      </c>
      <c r="AO61" s="43"/>
      <c r="AP61" s="43"/>
      <c r="AQ61" s="50">
        <v>1</v>
      </c>
      <c r="AR61" s="49">
        <v>1</v>
      </c>
      <c r="AS61" s="49"/>
      <c r="AT61" s="49"/>
      <c r="AU61" s="49">
        <v>1</v>
      </c>
      <c r="AV61" s="49"/>
      <c r="AW61" s="49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</row>
    <row r="62" spans="2:107" s="50" customFormat="1" ht="16" customHeight="1" x14ac:dyDescent="0.2">
      <c r="B62" s="50" t="s">
        <v>477</v>
      </c>
      <c r="C62" s="43">
        <f t="shared" si="0"/>
        <v>4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>
        <v>1</v>
      </c>
      <c r="X62" s="57"/>
      <c r="Y62" s="43">
        <v>3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R62" s="49"/>
      <c r="AS62" s="49"/>
      <c r="AT62" s="49"/>
      <c r="AU62" s="49"/>
      <c r="AV62" s="49"/>
      <c r="AW62" s="49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</row>
    <row r="63" spans="2:107" s="50" customFormat="1" ht="16" customHeight="1" x14ac:dyDescent="0.2">
      <c r="B63" s="50" t="s">
        <v>458</v>
      </c>
      <c r="C63" s="43">
        <f t="shared" si="0"/>
        <v>4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43">
        <v>4</v>
      </c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R63" s="49"/>
      <c r="AS63" s="49"/>
      <c r="AT63" s="49"/>
      <c r="AU63" s="49"/>
      <c r="AV63" s="49"/>
      <c r="AW63" s="49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</row>
    <row r="64" spans="2:107" s="50" customFormat="1" ht="16" customHeight="1" x14ac:dyDescent="0.2">
      <c r="B64" s="50" t="s">
        <v>474</v>
      </c>
      <c r="C64" s="43">
        <f t="shared" si="0"/>
        <v>4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43"/>
      <c r="Z64" s="43">
        <v>1</v>
      </c>
      <c r="AA64" s="43"/>
      <c r="AB64" s="43"/>
      <c r="AC64" s="43">
        <v>3</v>
      </c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R64" s="49"/>
      <c r="AS64" s="49"/>
      <c r="AT64" s="49"/>
      <c r="AU64" s="49"/>
      <c r="AV64" s="49"/>
      <c r="AW64" s="49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</row>
    <row r="65" spans="2:107" s="50" customFormat="1" ht="16" customHeight="1" x14ac:dyDescent="0.2">
      <c r="B65" s="50" t="s">
        <v>446</v>
      </c>
      <c r="C65" s="43">
        <f t="shared" si="0"/>
        <v>7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43">
        <v>1</v>
      </c>
      <c r="Z65" s="43"/>
      <c r="AA65" s="43"/>
      <c r="AB65" s="43">
        <v>1</v>
      </c>
      <c r="AC65" s="43">
        <v>3</v>
      </c>
      <c r="AD65" s="43"/>
      <c r="AE65" s="43"/>
      <c r="AF65" s="43">
        <v>2</v>
      </c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R65" s="49"/>
      <c r="AS65" s="49"/>
      <c r="AT65" s="49"/>
      <c r="AU65" s="49"/>
      <c r="AV65" s="49"/>
      <c r="AW65" s="49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</row>
    <row r="66" spans="2:107" s="50" customFormat="1" ht="16" customHeight="1" x14ac:dyDescent="0.2">
      <c r="B66" s="50" t="s">
        <v>471</v>
      </c>
      <c r="C66" s="43">
        <f t="shared" si="0"/>
        <v>10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43"/>
      <c r="Z66" s="43"/>
      <c r="AA66" s="43"/>
      <c r="AB66" s="43"/>
      <c r="AC66" s="43">
        <v>3</v>
      </c>
      <c r="AD66" s="43"/>
      <c r="AE66" s="43"/>
      <c r="AF66" s="43">
        <v>2</v>
      </c>
      <c r="AG66" s="43">
        <v>3</v>
      </c>
      <c r="AH66" s="43"/>
      <c r="AI66" s="43"/>
      <c r="AJ66" s="43">
        <v>1</v>
      </c>
      <c r="AK66" s="43">
        <v>1</v>
      </c>
      <c r="AL66" s="43"/>
      <c r="AM66" s="43"/>
      <c r="AN66" s="43"/>
      <c r="AO66" s="43"/>
      <c r="AP66" s="43"/>
      <c r="AR66" s="49"/>
      <c r="AS66" s="49"/>
      <c r="AT66" s="49"/>
      <c r="AU66" s="49"/>
      <c r="AV66" s="49"/>
      <c r="AW66" s="49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</row>
    <row r="67" spans="2:107" s="50" customFormat="1" ht="16" customHeight="1" x14ac:dyDescent="0.2">
      <c r="B67" s="50" t="s">
        <v>472</v>
      </c>
      <c r="C67" s="43">
        <f t="shared" si="0"/>
        <v>1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43"/>
      <c r="Z67" s="43"/>
      <c r="AA67" s="43"/>
      <c r="AB67" s="43"/>
      <c r="AC67" s="43"/>
      <c r="AD67" s="43"/>
      <c r="AE67" s="43"/>
      <c r="AF67" s="43">
        <v>1</v>
      </c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R67" s="49"/>
      <c r="AS67" s="49"/>
      <c r="AT67" s="49"/>
      <c r="AU67" s="49"/>
      <c r="AV67" s="49"/>
      <c r="AW67" s="49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</row>
    <row r="68" spans="2:107" s="50" customFormat="1" ht="16" customHeight="1" x14ac:dyDescent="0.2">
      <c r="B68" s="50" t="s">
        <v>482</v>
      </c>
      <c r="C68" s="43">
        <f t="shared" si="0"/>
        <v>3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>
        <v>1</v>
      </c>
      <c r="AK68" s="43">
        <v>1</v>
      </c>
      <c r="AL68" s="43"/>
      <c r="AM68" s="43"/>
      <c r="AN68" s="43">
        <v>1</v>
      </c>
      <c r="AO68" s="43"/>
      <c r="AP68" s="43"/>
      <c r="AR68" s="49"/>
      <c r="AS68" s="49"/>
      <c r="AT68" s="49"/>
      <c r="AU68" s="49"/>
      <c r="AV68" s="49"/>
      <c r="AW68" s="49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</row>
    <row r="69" spans="2:107" s="50" customFormat="1" ht="16" customHeight="1" x14ac:dyDescent="0.2">
      <c r="B69" s="50" t="s">
        <v>451</v>
      </c>
      <c r="C69" s="43">
        <f t="shared" si="0"/>
        <v>2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43"/>
      <c r="Z69" s="43">
        <v>2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R69" s="49"/>
      <c r="AS69" s="49"/>
      <c r="AT69" s="49"/>
      <c r="AU69" s="49"/>
      <c r="AV69" s="49"/>
      <c r="AW69" s="49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</row>
    <row r="70" spans="2:107" s="50" customFormat="1" ht="16" customHeight="1" x14ac:dyDescent="0.2">
      <c r="B70" s="50" t="s">
        <v>453</v>
      </c>
      <c r="C70" s="43">
        <f t="shared" si="0"/>
        <v>9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>
        <v>1</v>
      </c>
      <c r="X70" s="57"/>
      <c r="Y70" s="43">
        <v>4</v>
      </c>
      <c r="Z70" s="43">
        <v>4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R70" s="49"/>
      <c r="AS70" s="49"/>
      <c r="AT70" s="49"/>
      <c r="AU70" s="49"/>
      <c r="AV70" s="49"/>
      <c r="AW70" s="49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</row>
    <row r="71" spans="2:107" s="50" customFormat="1" ht="16" customHeight="1" x14ac:dyDescent="0.2">
      <c r="B71" s="50" t="s">
        <v>452</v>
      </c>
      <c r="C71" s="43">
        <f t="shared" si="0"/>
        <v>4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>
        <v>1</v>
      </c>
      <c r="W71" s="57">
        <v>1</v>
      </c>
      <c r="X71" s="57"/>
      <c r="Y71" s="43"/>
      <c r="Z71" s="43">
        <v>2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R71" s="49"/>
      <c r="AS71" s="49"/>
      <c r="AT71" s="49"/>
      <c r="AU71" s="49"/>
      <c r="AV71" s="49"/>
      <c r="AW71" s="49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</row>
    <row r="72" spans="2:107" s="50" customFormat="1" ht="16" customHeight="1" x14ac:dyDescent="0.2">
      <c r="B72" s="50" t="s">
        <v>454</v>
      </c>
      <c r="C72" s="43">
        <f t="shared" si="0"/>
        <v>6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>
        <v>2</v>
      </c>
      <c r="X72" s="57">
        <v>1</v>
      </c>
      <c r="Y72" s="43">
        <v>2</v>
      </c>
      <c r="Z72" s="43">
        <v>1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R72" s="49"/>
      <c r="AS72" s="49"/>
      <c r="AT72" s="49"/>
      <c r="AU72" s="49"/>
      <c r="AV72" s="49"/>
      <c r="AW72" s="49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</row>
    <row r="73" spans="2:107" s="50" customFormat="1" ht="16" customHeight="1" x14ac:dyDescent="0.2">
      <c r="B73" s="50" t="s">
        <v>464</v>
      </c>
      <c r="C73" s="43">
        <f t="shared" si="0"/>
        <v>2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>
        <v>1</v>
      </c>
      <c r="W73" s="57"/>
      <c r="X73" s="57">
        <v>1</v>
      </c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R73" s="49"/>
      <c r="AS73" s="49"/>
      <c r="AT73" s="49"/>
      <c r="AU73" s="49"/>
      <c r="AV73" s="49"/>
      <c r="AW73" s="49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</row>
    <row r="74" spans="2:107" s="50" customFormat="1" ht="16" customHeight="1" x14ac:dyDescent="0.2">
      <c r="B74" s="50" t="s">
        <v>483</v>
      </c>
      <c r="C74" s="43">
        <f t="shared" si="0"/>
        <v>2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43"/>
      <c r="Z74" s="43"/>
      <c r="AA74" s="43"/>
      <c r="AB74" s="43"/>
      <c r="AC74" s="43"/>
      <c r="AD74" s="43"/>
      <c r="AE74" s="43"/>
      <c r="AF74" s="43"/>
      <c r="AG74" s="43">
        <v>1</v>
      </c>
      <c r="AH74" s="43">
        <v>1</v>
      </c>
      <c r="AI74" s="43"/>
      <c r="AJ74" s="43"/>
      <c r="AK74" s="43"/>
      <c r="AL74" s="43"/>
      <c r="AM74" s="43"/>
      <c r="AN74" s="43"/>
      <c r="AO74" s="43"/>
      <c r="AP74" s="43"/>
      <c r="AR74" s="49"/>
      <c r="AS74" s="49"/>
      <c r="AT74" s="49"/>
      <c r="AU74" s="49"/>
      <c r="AV74" s="49"/>
      <c r="AW74" s="49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</row>
    <row r="75" spans="2:107" s="50" customFormat="1" ht="16" customHeight="1" x14ac:dyDescent="0.2">
      <c r="B75" s="50" t="s">
        <v>473</v>
      </c>
      <c r="C75" s="43">
        <f t="shared" si="0"/>
        <v>5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43"/>
      <c r="Z75" s="43">
        <v>1</v>
      </c>
      <c r="AA75" s="43"/>
      <c r="AB75" s="43"/>
      <c r="AC75" s="43">
        <v>1</v>
      </c>
      <c r="AD75" s="43">
        <v>2</v>
      </c>
      <c r="AE75" s="43"/>
      <c r="AF75" s="43"/>
      <c r="AG75" s="43">
        <v>1</v>
      </c>
      <c r="AH75" s="43"/>
      <c r="AI75" s="43"/>
      <c r="AJ75" s="43"/>
      <c r="AK75" s="43"/>
      <c r="AL75" s="43"/>
      <c r="AM75" s="43"/>
      <c r="AN75" s="43"/>
      <c r="AO75" s="43"/>
      <c r="AP75" s="43"/>
      <c r="AR75" s="49"/>
      <c r="AS75" s="49"/>
      <c r="AT75" s="49"/>
      <c r="AU75" s="49"/>
      <c r="AV75" s="49"/>
      <c r="AW75" s="49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</row>
    <row r="76" spans="2:107" s="50" customFormat="1" ht="16" customHeight="1" x14ac:dyDescent="0.2">
      <c r="B76" s="50" t="s">
        <v>442</v>
      </c>
      <c r="C76" s="43">
        <f t="shared" si="0"/>
        <v>9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43"/>
      <c r="Z76" s="43">
        <v>1</v>
      </c>
      <c r="AA76" s="43"/>
      <c r="AB76" s="43"/>
      <c r="AC76" s="43">
        <v>2</v>
      </c>
      <c r="AD76" s="43">
        <v>4</v>
      </c>
      <c r="AE76" s="43"/>
      <c r="AF76" s="43"/>
      <c r="AG76" s="43">
        <v>1</v>
      </c>
      <c r="AH76" s="43">
        <v>1</v>
      </c>
      <c r="AI76" s="43"/>
      <c r="AJ76" s="43"/>
      <c r="AK76" s="43"/>
      <c r="AL76" s="43"/>
      <c r="AM76" s="43"/>
      <c r="AN76" s="43"/>
      <c r="AO76" s="43"/>
      <c r="AP76" s="43"/>
      <c r="AR76" s="49"/>
      <c r="AS76" s="49"/>
      <c r="AT76" s="49"/>
      <c r="AU76" s="49"/>
      <c r="AV76" s="49"/>
      <c r="AW76" s="49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</row>
    <row r="77" spans="2:107" s="50" customFormat="1" ht="16" customHeight="1" x14ac:dyDescent="0.2">
      <c r="B77" s="50" t="s">
        <v>448</v>
      </c>
      <c r="C77" s="43">
        <f t="shared" si="0"/>
        <v>12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>
        <v>1</v>
      </c>
      <c r="R77" s="57">
        <v>1</v>
      </c>
      <c r="S77" s="57"/>
      <c r="T77" s="57"/>
      <c r="U77" s="57"/>
      <c r="V77" s="57">
        <v>1</v>
      </c>
      <c r="W77" s="57">
        <v>1</v>
      </c>
      <c r="X77" s="57"/>
      <c r="Y77" s="43"/>
      <c r="Z77" s="43">
        <v>2</v>
      </c>
      <c r="AA77" s="43">
        <v>3</v>
      </c>
      <c r="AB77" s="43"/>
      <c r="AC77" s="43"/>
      <c r="AD77" s="43">
        <v>3</v>
      </c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R77" s="49"/>
      <c r="AS77" s="49"/>
      <c r="AT77" s="49"/>
      <c r="AU77" s="49"/>
      <c r="AV77" s="49"/>
      <c r="AW77" s="49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</row>
    <row r="78" spans="2:107" s="50" customFormat="1" ht="16" customHeight="1" x14ac:dyDescent="0.2">
      <c r="B78" s="50" t="s">
        <v>456</v>
      </c>
      <c r="C78" s="43">
        <f t="shared" si="0"/>
        <v>4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>
        <v>1</v>
      </c>
      <c r="S78" s="57"/>
      <c r="T78" s="57"/>
      <c r="U78" s="57"/>
      <c r="V78" s="57"/>
      <c r="W78" s="57">
        <v>1</v>
      </c>
      <c r="X78" s="57"/>
      <c r="Y78" s="43"/>
      <c r="Z78" s="43">
        <v>1</v>
      </c>
      <c r="AA78" s="43">
        <v>1</v>
      </c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R78" s="49"/>
      <c r="AS78" s="49"/>
      <c r="AT78" s="49"/>
      <c r="AU78" s="49"/>
      <c r="AV78" s="49"/>
      <c r="AW78" s="49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</row>
    <row r="79" spans="2:107" s="50" customFormat="1" ht="16" customHeight="1" x14ac:dyDescent="0.2">
      <c r="B79" s="50" t="s">
        <v>469</v>
      </c>
      <c r="C79" s="43">
        <f t="shared" si="0"/>
        <v>3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>
        <v>1</v>
      </c>
      <c r="S79" s="57">
        <v>1</v>
      </c>
      <c r="T79" s="57">
        <v>1</v>
      </c>
      <c r="U79" s="57"/>
      <c r="V79" s="57"/>
      <c r="W79" s="57"/>
      <c r="X79" s="5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R79" s="49"/>
      <c r="AS79" s="49"/>
      <c r="AT79" s="49"/>
      <c r="AU79" s="49"/>
      <c r="AV79" s="49"/>
      <c r="AW79" s="49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</row>
    <row r="80" spans="2:107" s="50" customFormat="1" ht="16" customHeight="1" x14ac:dyDescent="0.2">
      <c r="B80" s="50" t="s">
        <v>481</v>
      </c>
      <c r="C80" s="43">
        <f t="shared" si="0"/>
        <v>1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>
        <v>1</v>
      </c>
      <c r="X80" s="57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R80" s="49"/>
      <c r="AS80" s="49"/>
      <c r="AT80" s="49"/>
      <c r="AU80" s="49"/>
      <c r="AV80" s="49"/>
      <c r="AW80" s="49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</row>
    <row r="81" spans="2:107" s="50" customFormat="1" ht="16" customHeight="1" x14ac:dyDescent="0.2">
      <c r="B81" s="50" t="s">
        <v>455</v>
      </c>
      <c r="C81" s="43">
        <f t="shared" si="0"/>
        <v>5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>
        <v>2</v>
      </c>
      <c r="W81" s="57">
        <v>2</v>
      </c>
      <c r="X81" s="57"/>
      <c r="Y81" s="43"/>
      <c r="Z81" s="43">
        <v>1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R81" s="49"/>
      <c r="AS81" s="49"/>
      <c r="AT81" s="49"/>
      <c r="AU81" s="49"/>
      <c r="AV81" s="49"/>
      <c r="AW81" s="49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</row>
    <row r="82" spans="2:107" s="50" customFormat="1" ht="16" customHeight="1" x14ac:dyDescent="0.2">
      <c r="B82" s="50" t="s">
        <v>463</v>
      </c>
      <c r="C82" s="43">
        <f t="shared" si="0"/>
        <v>2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>
        <v>1</v>
      </c>
      <c r="W82" s="57">
        <v>1</v>
      </c>
      <c r="X82" s="57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R82" s="49"/>
      <c r="AS82" s="49"/>
      <c r="AT82" s="49"/>
      <c r="AU82" s="49"/>
      <c r="AV82" s="49"/>
      <c r="AW82" s="49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</row>
    <row r="83" spans="2:107" s="50" customFormat="1" ht="16" customHeight="1" x14ac:dyDescent="0.2">
      <c r="B83" s="50" t="s">
        <v>462</v>
      </c>
      <c r="C83" s="43">
        <f t="shared" si="0"/>
        <v>2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>
        <v>1</v>
      </c>
      <c r="U83" s="57"/>
      <c r="V83" s="57">
        <v>1</v>
      </c>
      <c r="W83" s="57"/>
      <c r="X83" s="57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R83" s="49"/>
      <c r="AS83" s="49"/>
      <c r="AT83" s="49"/>
      <c r="AU83" s="49"/>
      <c r="AV83" s="49"/>
      <c r="AW83" s="49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</row>
    <row r="84" spans="2:107" s="50" customFormat="1" ht="16" customHeight="1" x14ac:dyDescent="0.2">
      <c r="B84" s="50" t="s">
        <v>465</v>
      </c>
      <c r="C84" s="43">
        <f t="shared" si="0"/>
        <v>3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>
        <v>1</v>
      </c>
      <c r="V84" s="57">
        <v>1</v>
      </c>
      <c r="W84" s="57">
        <v>1</v>
      </c>
      <c r="X84" s="57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R84" s="49"/>
      <c r="AS84" s="49"/>
      <c r="AT84" s="49"/>
      <c r="AU84" s="49"/>
      <c r="AV84" s="49"/>
      <c r="AW84" s="49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</row>
    <row r="85" spans="2:107" s="50" customFormat="1" ht="16" customHeight="1" x14ac:dyDescent="0.2">
      <c r="B85" s="50" t="s">
        <v>466</v>
      </c>
      <c r="C85" s="43">
        <f t="shared" si="0"/>
        <v>1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>
        <v>1</v>
      </c>
      <c r="V85" s="57"/>
      <c r="W85" s="57"/>
      <c r="X85" s="5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R85" s="49"/>
      <c r="AS85" s="49"/>
      <c r="AT85" s="49"/>
      <c r="AU85" s="49"/>
      <c r="AV85" s="49"/>
      <c r="AW85" s="49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</row>
    <row r="86" spans="2:107" s="50" customFormat="1" ht="16" customHeight="1" x14ac:dyDescent="0.2">
      <c r="B86" s="50" t="s">
        <v>470</v>
      </c>
      <c r="C86" s="43">
        <f t="shared" si="0"/>
        <v>1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>
        <v>1</v>
      </c>
      <c r="T86" s="57"/>
      <c r="U86" s="57"/>
      <c r="V86" s="57"/>
      <c r="W86" s="57"/>
      <c r="X86" s="5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R86" s="49"/>
      <c r="AS86" s="49"/>
      <c r="AT86" s="49"/>
      <c r="AU86" s="49"/>
      <c r="AV86" s="49"/>
      <c r="AW86" s="49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</row>
    <row r="87" spans="2:107" s="50" customFormat="1" ht="16" customHeight="1" x14ac:dyDescent="0.2">
      <c r="B87" s="50" t="s">
        <v>468</v>
      </c>
      <c r="C87" s="43">
        <f t="shared" si="0"/>
        <v>6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>
        <v>1</v>
      </c>
      <c r="T87" s="57">
        <v>1</v>
      </c>
      <c r="U87" s="57"/>
      <c r="V87" s="57">
        <v>1</v>
      </c>
      <c r="W87" s="57"/>
      <c r="X87" s="57">
        <v>2</v>
      </c>
      <c r="Y87" s="43"/>
      <c r="Z87" s="43"/>
      <c r="AA87" s="43">
        <v>1</v>
      </c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R87" s="49"/>
      <c r="AS87" s="49"/>
      <c r="AT87" s="49"/>
      <c r="AU87" s="49"/>
      <c r="AV87" s="49"/>
      <c r="AW87" s="49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</row>
    <row r="88" spans="2:107" s="50" customFormat="1" ht="16" customHeight="1" x14ac:dyDescent="0.2">
      <c r="B88" s="50" t="s">
        <v>484</v>
      </c>
      <c r="C88" s="43">
        <f t="shared" si="0"/>
        <v>1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43"/>
      <c r="Z88" s="43"/>
      <c r="AA88" s="43"/>
      <c r="AB88" s="43"/>
      <c r="AC88" s="43"/>
      <c r="AD88" s="43"/>
      <c r="AE88" s="43">
        <v>1</v>
      </c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R88" s="49"/>
      <c r="AS88" s="49"/>
      <c r="AT88" s="49"/>
      <c r="AU88" s="49"/>
      <c r="AV88" s="49"/>
      <c r="AW88" s="49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</row>
    <row r="89" spans="2:107" s="50" customFormat="1" ht="16" customHeight="1" x14ac:dyDescent="0.2">
      <c r="B89" s="50" t="s">
        <v>486</v>
      </c>
      <c r="C89" s="43">
        <f t="shared" si="0"/>
        <v>1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43"/>
      <c r="Z89" s="43"/>
      <c r="AA89" s="43"/>
      <c r="AB89" s="43"/>
      <c r="AC89" s="43"/>
      <c r="AD89" s="43"/>
      <c r="AE89" s="43">
        <v>1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R89" s="49"/>
      <c r="AS89" s="49"/>
      <c r="AT89" s="49"/>
      <c r="AU89" s="49"/>
      <c r="AV89" s="49"/>
      <c r="AW89" s="49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</row>
    <row r="90" spans="2:107" s="50" customFormat="1" ht="16" customHeight="1" x14ac:dyDescent="0.2">
      <c r="B90" s="50" t="s">
        <v>485</v>
      </c>
      <c r="C90" s="43">
        <f t="shared" si="0"/>
        <v>2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43"/>
      <c r="Z90" s="43"/>
      <c r="AA90" s="43"/>
      <c r="AB90" s="43">
        <v>2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R90" s="49"/>
      <c r="AS90" s="49"/>
      <c r="AT90" s="49"/>
      <c r="AU90" s="49"/>
      <c r="AV90" s="49"/>
      <c r="AW90" s="49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</row>
    <row r="91" spans="2:107" s="50" customFormat="1" ht="16" customHeight="1" x14ac:dyDescent="0.2">
      <c r="B91" s="50" t="s">
        <v>467</v>
      </c>
      <c r="C91" s="43">
        <f t="shared" si="0"/>
        <v>1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>
        <v>1</v>
      </c>
      <c r="V91" s="57"/>
      <c r="W91" s="57"/>
      <c r="X91" s="5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R91" s="49"/>
      <c r="AS91" s="49"/>
      <c r="AT91" s="49"/>
      <c r="AU91" s="49"/>
      <c r="AV91" s="49"/>
      <c r="AW91" s="49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</row>
    <row r="92" spans="2:107" s="50" customFormat="1" ht="16" customHeight="1" x14ac:dyDescent="0.2">
      <c r="B92" s="50" t="s">
        <v>461</v>
      </c>
      <c r="C92" s="43">
        <f t="shared" si="0"/>
        <v>7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>
        <v>3</v>
      </c>
      <c r="Y92" s="43"/>
      <c r="Z92" s="43"/>
      <c r="AA92" s="43">
        <v>1</v>
      </c>
      <c r="AB92" s="43">
        <v>2</v>
      </c>
      <c r="AC92" s="43"/>
      <c r="AD92" s="43"/>
      <c r="AE92" s="43">
        <v>1</v>
      </c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R92" s="49"/>
      <c r="AS92" s="49"/>
      <c r="AT92" s="49"/>
      <c r="AU92" s="49"/>
      <c r="AV92" s="49"/>
      <c r="AW92" s="49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</row>
    <row r="93" spans="2:107" s="50" customFormat="1" ht="16" customHeight="1" x14ac:dyDescent="0.2">
      <c r="B93" s="50" t="s">
        <v>480</v>
      </c>
      <c r="C93" s="43">
        <f t="shared" si="0"/>
        <v>2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43"/>
      <c r="Z93" s="43"/>
      <c r="AA93" s="43"/>
      <c r="AB93" s="43">
        <v>2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R93" s="49"/>
      <c r="AS93" s="49"/>
      <c r="AT93" s="49"/>
      <c r="AU93" s="49"/>
      <c r="AV93" s="49"/>
      <c r="AW93" s="49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</row>
    <row r="94" spans="2:107" s="50" customFormat="1" ht="16" customHeight="1" x14ac:dyDescent="0.2">
      <c r="B94" s="50" t="s">
        <v>460</v>
      </c>
      <c r="C94" s="43">
        <f t="shared" si="0"/>
        <v>5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>
        <v>1</v>
      </c>
      <c r="V94" s="57"/>
      <c r="W94" s="57">
        <v>1</v>
      </c>
      <c r="X94" s="57">
        <v>3</v>
      </c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R94" s="49"/>
      <c r="AS94" s="49"/>
      <c r="AT94" s="49"/>
      <c r="AU94" s="49"/>
      <c r="AV94" s="49"/>
      <c r="AW94" s="49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</row>
    <row r="95" spans="2:107" s="50" customFormat="1" ht="16" customHeight="1" x14ac:dyDescent="0.2">
      <c r="B95" s="50" t="s">
        <v>449</v>
      </c>
      <c r="C95" s="43">
        <f t="shared" si="0"/>
        <v>11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>
        <v>4</v>
      </c>
      <c r="Y95" s="43">
        <v>3</v>
      </c>
      <c r="Z95" s="43"/>
      <c r="AA95" s="43"/>
      <c r="AB95" s="43">
        <v>4</v>
      </c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R95" s="49"/>
      <c r="AS95" s="49"/>
      <c r="AT95" s="49"/>
      <c r="AU95" s="49"/>
      <c r="AV95" s="49"/>
      <c r="AW95" s="49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</row>
    <row r="96" spans="2:107" s="50" customFormat="1" ht="16" customHeight="1" x14ac:dyDescent="0.2">
      <c r="B96" s="50" t="s">
        <v>459</v>
      </c>
      <c r="C96" s="43">
        <f t="shared" si="0"/>
        <v>5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>
        <v>1</v>
      </c>
      <c r="V96" s="57"/>
      <c r="W96" s="57">
        <v>1</v>
      </c>
      <c r="X96" s="57">
        <v>1</v>
      </c>
      <c r="Y96" s="43">
        <v>2</v>
      </c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R96" s="49"/>
      <c r="AS96" s="49"/>
      <c r="AT96" s="49"/>
      <c r="AU96" s="49"/>
      <c r="AV96" s="49"/>
      <c r="AW96" s="49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</row>
    <row r="97" spans="1:108" s="50" customFormat="1" ht="16" customHeight="1" x14ac:dyDescent="0.2">
      <c r="B97" s="50" t="s">
        <v>457</v>
      </c>
      <c r="C97" s="43">
        <f t="shared" si="0"/>
        <v>1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43">
        <v>1</v>
      </c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R97" s="49"/>
      <c r="AS97" s="49"/>
      <c r="AT97" s="49"/>
      <c r="AU97" s="49"/>
      <c r="AV97" s="49"/>
      <c r="AW97" s="49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</row>
    <row r="98" spans="1:108" s="55" customFormat="1" x14ac:dyDescent="0.2">
      <c r="A98" s="54" t="s">
        <v>422</v>
      </c>
      <c r="C98" s="56"/>
      <c r="D98" s="56"/>
      <c r="E98" s="56"/>
      <c r="F98" s="56"/>
      <c r="G98" s="56"/>
      <c r="H98" s="56"/>
      <c r="I98" s="56"/>
      <c r="J98" s="56"/>
      <c r="K98" s="56"/>
      <c r="L98" s="56">
        <f t="shared" ref="L98:BC98" si="1">SUM(L2:L97)</f>
        <v>0</v>
      </c>
      <c r="M98" s="56">
        <f t="shared" si="1"/>
        <v>0</v>
      </c>
      <c r="N98" s="56">
        <f t="shared" si="1"/>
        <v>0</v>
      </c>
      <c r="O98" s="56">
        <f t="shared" si="1"/>
        <v>0</v>
      </c>
      <c r="P98" s="56">
        <f t="shared" si="1"/>
        <v>0</v>
      </c>
      <c r="Q98" s="56">
        <f t="shared" si="1"/>
        <v>1</v>
      </c>
      <c r="R98" s="56">
        <f t="shared" si="1"/>
        <v>3</v>
      </c>
      <c r="S98" s="56">
        <f t="shared" si="1"/>
        <v>3</v>
      </c>
      <c r="T98" s="56">
        <f t="shared" si="1"/>
        <v>3</v>
      </c>
      <c r="U98" s="56">
        <f t="shared" si="1"/>
        <v>5</v>
      </c>
      <c r="V98" s="56">
        <f t="shared" si="1"/>
        <v>9</v>
      </c>
      <c r="W98" s="56">
        <f t="shared" si="1"/>
        <v>14</v>
      </c>
      <c r="X98" s="56">
        <f t="shared" si="1"/>
        <v>15</v>
      </c>
      <c r="Y98" s="56">
        <f t="shared" si="1"/>
        <v>24</v>
      </c>
      <c r="Z98" s="56">
        <f t="shared" si="1"/>
        <v>16</v>
      </c>
      <c r="AA98" s="56">
        <f t="shared" si="1"/>
        <v>6</v>
      </c>
      <c r="AB98" s="56">
        <f t="shared" si="1"/>
        <v>22</v>
      </c>
      <c r="AC98" s="56">
        <f t="shared" si="1"/>
        <v>13</v>
      </c>
      <c r="AD98" s="56">
        <f t="shared" si="1"/>
        <v>9</v>
      </c>
      <c r="AE98" s="56">
        <f t="shared" si="1"/>
        <v>7</v>
      </c>
      <c r="AF98" s="56">
        <f t="shared" si="1"/>
        <v>14</v>
      </c>
      <c r="AG98" s="56">
        <f t="shared" si="1"/>
        <v>7</v>
      </c>
      <c r="AH98" s="56">
        <f t="shared" si="1"/>
        <v>6</v>
      </c>
      <c r="AI98" s="56">
        <f t="shared" si="1"/>
        <v>14</v>
      </c>
      <c r="AJ98" s="56">
        <f t="shared" si="1"/>
        <v>2</v>
      </c>
      <c r="AK98" s="56">
        <f t="shared" si="1"/>
        <v>21</v>
      </c>
      <c r="AL98" s="56">
        <f t="shared" si="1"/>
        <v>5</v>
      </c>
      <c r="AM98" s="56">
        <f t="shared" si="1"/>
        <v>13</v>
      </c>
      <c r="AN98" s="56">
        <f t="shared" si="1"/>
        <v>18</v>
      </c>
      <c r="AO98" s="56">
        <f t="shared" si="1"/>
        <v>37</v>
      </c>
      <c r="AP98" s="56">
        <f t="shared" si="1"/>
        <v>28</v>
      </c>
      <c r="AQ98" s="56">
        <f t="shared" si="1"/>
        <v>5</v>
      </c>
      <c r="AR98" s="56">
        <f t="shared" si="1"/>
        <v>30</v>
      </c>
      <c r="AS98" s="56">
        <f t="shared" si="1"/>
        <v>44</v>
      </c>
      <c r="AT98" s="56">
        <f t="shared" si="1"/>
        <v>6</v>
      </c>
      <c r="AU98" s="56">
        <f t="shared" si="1"/>
        <v>8</v>
      </c>
      <c r="AV98" s="56">
        <f t="shared" si="1"/>
        <v>33</v>
      </c>
      <c r="AW98" s="56">
        <f t="shared" si="1"/>
        <v>51</v>
      </c>
      <c r="AX98" s="56">
        <f t="shared" si="1"/>
        <v>8</v>
      </c>
      <c r="AY98" s="56">
        <f t="shared" si="1"/>
        <v>12</v>
      </c>
      <c r="AZ98" s="56">
        <f t="shared" si="1"/>
        <v>34</v>
      </c>
      <c r="BA98" s="56">
        <f t="shared" si="1"/>
        <v>9</v>
      </c>
      <c r="BB98" s="56">
        <f t="shared" si="1"/>
        <v>23</v>
      </c>
      <c r="BC98" s="56">
        <f t="shared" si="1"/>
        <v>8</v>
      </c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</row>
    <row r="99" spans="1:108" s="33" customFormat="1" x14ac:dyDescent="0.2">
      <c r="A99" s="33" t="s">
        <v>390</v>
      </c>
      <c r="B99" s="33" t="s">
        <v>45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8"/>
      <c r="U99" s="47"/>
      <c r="V99" s="47"/>
      <c r="W99" s="48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33" t="s">
        <v>392</v>
      </c>
    </row>
    <row r="100" spans="1:108" x14ac:dyDescent="0.2">
      <c r="A100" t="s">
        <v>185</v>
      </c>
      <c r="B100" s="37" t="str">
        <f>VLOOKUP($A100,endogenous!$A:$B,2,0)</f>
        <v>crf_human</v>
      </c>
      <c r="C100" s="43" t="s">
        <v>4</v>
      </c>
      <c r="D100" s="43" t="s">
        <v>4</v>
      </c>
      <c r="E100" s="43" t="s">
        <v>4</v>
      </c>
      <c r="F100" s="43" t="s">
        <v>4</v>
      </c>
      <c r="G100" s="43" t="s">
        <v>4</v>
      </c>
      <c r="H100" s="43" t="s">
        <v>4</v>
      </c>
      <c r="I100" s="43" t="s">
        <v>4</v>
      </c>
      <c r="J100" s="43" t="s">
        <v>4</v>
      </c>
      <c r="K100" s="43" t="s">
        <v>4</v>
      </c>
      <c r="L100" s="43" t="s">
        <v>73</v>
      </c>
      <c r="M100" s="43" t="s">
        <v>89</v>
      </c>
      <c r="N100" s="43" t="s">
        <v>89</v>
      </c>
      <c r="O100" s="43" t="s">
        <v>72</v>
      </c>
      <c r="P100" s="43" t="s">
        <v>72</v>
      </c>
      <c r="Q100" s="43" t="s">
        <v>99</v>
      </c>
      <c r="R100" s="43" t="s">
        <v>73</v>
      </c>
      <c r="S100" s="43" t="s">
        <v>94</v>
      </c>
      <c r="T100" s="57" t="s">
        <v>74</v>
      </c>
      <c r="U100" s="43" t="s">
        <v>94</v>
      </c>
      <c r="V100" s="43" t="s">
        <v>103</v>
      </c>
      <c r="W100" s="57" t="s">
        <v>75</v>
      </c>
      <c r="X100" s="43" t="s">
        <v>81</v>
      </c>
      <c r="Y100" s="43" t="s">
        <v>94</v>
      </c>
      <c r="Z100" s="43" t="s">
        <v>94</v>
      </c>
      <c r="AA100" s="43" t="s">
        <v>98</v>
      </c>
      <c r="AB100" s="43" t="s">
        <v>89</v>
      </c>
      <c r="AC100" s="43" t="s">
        <v>96</v>
      </c>
      <c r="AD100" s="43" t="s">
        <v>94</v>
      </c>
      <c r="AE100" s="43" t="s">
        <v>89</v>
      </c>
      <c r="AF100" s="43" t="s">
        <v>101</v>
      </c>
      <c r="AG100" s="43" t="s">
        <v>102</v>
      </c>
      <c r="AH100" s="43" t="s">
        <v>98</v>
      </c>
      <c r="AI100" s="43" t="s">
        <v>102</v>
      </c>
      <c r="AJ100" s="43" t="s">
        <v>89</v>
      </c>
      <c r="AK100" s="43" t="s">
        <v>97</v>
      </c>
      <c r="AL100" s="43" t="s">
        <v>94</v>
      </c>
      <c r="AM100" s="43" t="s">
        <v>102</v>
      </c>
      <c r="AN100" s="43" t="s">
        <v>97</v>
      </c>
      <c r="AO100" s="43" t="s">
        <v>97</v>
      </c>
      <c r="AP100" s="43" t="s">
        <v>102</v>
      </c>
      <c r="AQ100" s="43" t="s">
        <v>81</v>
      </c>
      <c r="AR100" s="43" t="s">
        <v>73</v>
      </c>
      <c r="AS100" s="43" t="s">
        <v>100</v>
      </c>
      <c r="AT100" s="43" t="s">
        <v>98</v>
      </c>
      <c r="AU100" s="43" t="s">
        <v>95</v>
      </c>
      <c r="AV100" s="43" t="s">
        <v>94</v>
      </c>
      <c r="AW100" s="43" t="s">
        <v>101</v>
      </c>
      <c r="AX100" s="43" t="s">
        <v>89</v>
      </c>
      <c r="AY100" s="43" t="s">
        <v>99</v>
      </c>
      <c r="AZ100" s="43" t="s">
        <v>99</v>
      </c>
      <c r="BA100" s="43" t="s">
        <v>4</v>
      </c>
      <c r="BB100" s="43" t="s">
        <v>4</v>
      </c>
      <c r="BC100" s="43" t="s">
        <v>4</v>
      </c>
      <c r="BD100" s="43" t="s">
        <v>4</v>
      </c>
      <c r="BE100" s="43" t="s">
        <v>4</v>
      </c>
      <c r="BF100" s="43" t="s">
        <v>4</v>
      </c>
      <c r="BG100" s="43" t="s">
        <v>4</v>
      </c>
      <c r="BH100" s="43" t="s">
        <v>4</v>
      </c>
      <c r="BI100" s="43" t="s">
        <v>4</v>
      </c>
      <c r="BJ100" s="43" t="s">
        <v>4</v>
      </c>
      <c r="BK100" s="43" t="s">
        <v>4</v>
      </c>
      <c r="BL100" s="43" t="s">
        <v>4</v>
      </c>
      <c r="BM100" s="43" t="s">
        <v>4</v>
      </c>
      <c r="BN100" s="43" t="s">
        <v>4</v>
      </c>
      <c r="BO100" s="43" t="s">
        <v>4</v>
      </c>
      <c r="BP100" s="43" t="s">
        <v>4</v>
      </c>
      <c r="BQ100" s="43" t="s">
        <v>4</v>
      </c>
      <c r="BR100" s="43" t="s">
        <v>4</v>
      </c>
      <c r="BS100" s="43" t="s">
        <v>4</v>
      </c>
      <c r="BT100" s="43" t="s">
        <v>4</v>
      </c>
      <c r="BU100" s="43" t="s">
        <v>4</v>
      </c>
      <c r="BV100" s="43" t="s">
        <v>4</v>
      </c>
      <c r="BW100" s="43" t="s">
        <v>4</v>
      </c>
      <c r="BX100" s="43" t="s">
        <v>4</v>
      </c>
      <c r="BY100" s="43" t="s">
        <v>4</v>
      </c>
      <c r="BZ100" s="43" t="s">
        <v>4</v>
      </c>
      <c r="CA100" s="43" t="s">
        <v>4</v>
      </c>
      <c r="CB100" s="43" t="s">
        <v>4</v>
      </c>
      <c r="CC100" s="43" t="s">
        <v>4</v>
      </c>
      <c r="CD100" s="43" t="s">
        <v>4</v>
      </c>
      <c r="CE100" s="43" t="s">
        <v>4</v>
      </c>
      <c r="CF100" s="43" t="s">
        <v>4</v>
      </c>
      <c r="CG100" s="43" t="s">
        <v>4</v>
      </c>
      <c r="CH100" s="43" t="s">
        <v>4</v>
      </c>
      <c r="CI100" s="43" t="s">
        <v>4</v>
      </c>
      <c r="CJ100" s="43" t="s">
        <v>4</v>
      </c>
      <c r="CK100" s="43" t="s">
        <v>4</v>
      </c>
      <c r="CL100" s="43" t="s">
        <v>4</v>
      </c>
      <c r="CM100" s="43" t="s">
        <v>4</v>
      </c>
      <c r="CN100" s="43" t="s">
        <v>4</v>
      </c>
      <c r="CO100" s="43" t="s">
        <v>4</v>
      </c>
      <c r="CP100" s="43" t="s">
        <v>4</v>
      </c>
      <c r="CQ100" s="43" t="s">
        <v>4</v>
      </c>
      <c r="CR100" s="43" t="s">
        <v>4</v>
      </c>
      <c r="CS100" s="43" t="s">
        <v>4</v>
      </c>
      <c r="CT100" s="43" t="s">
        <v>4</v>
      </c>
      <c r="CU100" s="43" t="s">
        <v>4</v>
      </c>
      <c r="CV100" s="43" t="s">
        <v>4</v>
      </c>
      <c r="CW100" s="43" t="s">
        <v>4</v>
      </c>
      <c r="CX100" s="43" t="s">
        <v>4</v>
      </c>
      <c r="DD100" s="37" t="str">
        <f>IFERROR(VLOOKUP(A100,'peptide ligands'!A:D,4,0),FALSE)</f>
        <v>3EHU</v>
      </c>
    </row>
    <row r="101" spans="1:108" x14ac:dyDescent="0.2">
      <c r="A101" t="s">
        <v>202</v>
      </c>
      <c r="B101" s="37" t="str">
        <f>VLOOKUP($A101,endogenous!$A:$B,2,0)</f>
        <v>ucn1_human</v>
      </c>
      <c r="C101" s="43" t="s">
        <v>4</v>
      </c>
      <c r="D101" s="43" t="s">
        <v>4</v>
      </c>
      <c r="E101" s="43" t="s">
        <v>4</v>
      </c>
      <c r="F101" s="43" t="s">
        <v>4</v>
      </c>
      <c r="G101" s="43" t="s">
        <v>4</v>
      </c>
      <c r="H101" s="43" t="s">
        <v>4</v>
      </c>
      <c r="I101" s="43" t="s">
        <v>4</v>
      </c>
      <c r="J101" s="43" t="s">
        <v>4</v>
      </c>
      <c r="K101" s="43" t="s">
        <v>4</v>
      </c>
      <c r="L101" s="43" t="s">
        <v>4</v>
      </c>
      <c r="M101" s="43" t="s">
        <v>74</v>
      </c>
      <c r="N101" s="43" t="s">
        <v>100</v>
      </c>
      <c r="O101" s="43" t="s">
        <v>72</v>
      </c>
      <c r="P101" s="43" t="s">
        <v>73</v>
      </c>
      <c r="Q101" s="43" t="s">
        <v>94</v>
      </c>
      <c r="R101" s="43" t="s">
        <v>73</v>
      </c>
      <c r="S101" s="43" t="s">
        <v>99</v>
      </c>
      <c r="T101" s="57" t="s">
        <v>74</v>
      </c>
      <c r="U101" s="43" t="s">
        <v>94</v>
      </c>
      <c r="V101" s="43" t="s">
        <v>103</v>
      </c>
      <c r="W101" s="57" t="s">
        <v>75</v>
      </c>
      <c r="X101" s="43" t="s">
        <v>81</v>
      </c>
      <c r="Y101" s="43" t="s">
        <v>94</v>
      </c>
      <c r="Z101" s="43" t="s">
        <v>94</v>
      </c>
      <c r="AA101" s="43" t="s">
        <v>98</v>
      </c>
      <c r="AB101" s="43" t="s">
        <v>103</v>
      </c>
      <c r="AC101" s="43" t="s">
        <v>94</v>
      </c>
      <c r="AD101" s="43" t="s">
        <v>94</v>
      </c>
      <c r="AE101" s="43" t="s">
        <v>89</v>
      </c>
      <c r="AF101" s="43" t="s">
        <v>94</v>
      </c>
      <c r="AG101" s="43" t="s">
        <v>102</v>
      </c>
      <c r="AH101" s="43" t="s">
        <v>98</v>
      </c>
      <c r="AI101" s="43" t="s">
        <v>103</v>
      </c>
      <c r="AJ101" s="43" t="s">
        <v>97</v>
      </c>
      <c r="AK101" s="43" t="s">
        <v>73</v>
      </c>
      <c r="AL101" s="43" t="s">
        <v>97</v>
      </c>
      <c r="AM101" s="43" t="s">
        <v>98</v>
      </c>
      <c r="AN101" s="43" t="s">
        <v>89</v>
      </c>
      <c r="AO101" s="43" t="s">
        <v>98</v>
      </c>
      <c r="AP101" s="43" t="s">
        <v>102</v>
      </c>
      <c r="AQ101" s="43" t="s">
        <v>89</v>
      </c>
      <c r="AR101" s="43" t="s">
        <v>97</v>
      </c>
      <c r="AS101" s="43" t="s">
        <v>100</v>
      </c>
      <c r="AT101" s="43" t="s">
        <v>98</v>
      </c>
      <c r="AU101" s="43" t="s">
        <v>99</v>
      </c>
      <c r="AV101" s="43" t="s">
        <v>99</v>
      </c>
      <c r="AW101" s="43" t="s">
        <v>75</v>
      </c>
      <c r="AX101" s="43" t="s">
        <v>74</v>
      </c>
      <c r="AY101" s="43" t="s">
        <v>73</v>
      </c>
      <c r="AZ101" s="43" t="s">
        <v>96</v>
      </c>
      <c r="BA101" s="43" t="s">
        <v>4</v>
      </c>
      <c r="BB101" s="43" t="s">
        <v>4</v>
      </c>
      <c r="BC101" s="43" t="s">
        <v>4</v>
      </c>
      <c r="BD101" s="43" t="s">
        <v>4</v>
      </c>
      <c r="BE101" s="43" t="s">
        <v>4</v>
      </c>
      <c r="BF101" s="43" t="s">
        <v>4</v>
      </c>
      <c r="BG101" s="43" t="s">
        <v>4</v>
      </c>
      <c r="BH101" s="43" t="s">
        <v>4</v>
      </c>
      <c r="BI101" s="43" t="s">
        <v>4</v>
      </c>
      <c r="BJ101" s="43" t="s">
        <v>4</v>
      </c>
      <c r="BK101" s="43" t="s">
        <v>4</v>
      </c>
      <c r="BL101" s="43" t="s">
        <v>4</v>
      </c>
      <c r="BM101" s="43" t="s">
        <v>4</v>
      </c>
      <c r="BN101" s="43" t="s">
        <v>4</v>
      </c>
      <c r="BO101" s="43" t="s">
        <v>4</v>
      </c>
      <c r="BP101" s="43" t="s">
        <v>4</v>
      </c>
      <c r="BQ101" s="43" t="s">
        <v>4</v>
      </c>
      <c r="BR101" s="43" t="s">
        <v>4</v>
      </c>
      <c r="BS101" s="43" t="s">
        <v>4</v>
      </c>
      <c r="BT101" s="43" t="s">
        <v>4</v>
      </c>
      <c r="BU101" s="43" t="s">
        <v>4</v>
      </c>
      <c r="BV101" s="43" t="s">
        <v>4</v>
      </c>
      <c r="BW101" s="43" t="s">
        <v>4</v>
      </c>
      <c r="BX101" s="43" t="s">
        <v>4</v>
      </c>
      <c r="BY101" s="43" t="s">
        <v>4</v>
      </c>
      <c r="BZ101" s="43" t="s">
        <v>4</v>
      </c>
      <c r="CA101" s="43" t="s">
        <v>4</v>
      </c>
      <c r="CB101" s="43" t="s">
        <v>4</v>
      </c>
      <c r="CC101" s="43" t="s">
        <v>4</v>
      </c>
      <c r="CD101" s="43" t="s">
        <v>4</v>
      </c>
      <c r="CE101" s="43" t="s">
        <v>4</v>
      </c>
      <c r="CF101" s="43" t="s">
        <v>4</v>
      </c>
      <c r="CG101" s="43" t="s">
        <v>4</v>
      </c>
      <c r="CH101" s="43" t="s">
        <v>4</v>
      </c>
      <c r="CI101" s="43" t="s">
        <v>4</v>
      </c>
      <c r="CJ101" s="43" t="s">
        <v>4</v>
      </c>
      <c r="CK101" s="43" t="s">
        <v>4</v>
      </c>
      <c r="CL101" s="43" t="s">
        <v>4</v>
      </c>
      <c r="CM101" s="43" t="s">
        <v>4</v>
      </c>
      <c r="CN101" s="43" t="s">
        <v>4</v>
      </c>
      <c r="CO101" s="43" t="s">
        <v>4</v>
      </c>
      <c r="CP101" s="43" t="s">
        <v>4</v>
      </c>
      <c r="CQ101" s="43" t="s">
        <v>4</v>
      </c>
      <c r="CR101" s="43" t="s">
        <v>4</v>
      </c>
      <c r="CS101" s="43" t="s">
        <v>4</v>
      </c>
      <c r="CT101" s="43" t="s">
        <v>4</v>
      </c>
      <c r="CU101" s="43" t="s">
        <v>4</v>
      </c>
      <c r="CV101" s="43" t="s">
        <v>4</v>
      </c>
      <c r="CW101" s="43" t="s">
        <v>4</v>
      </c>
      <c r="CX101" s="43" t="s">
        <v>4</v>
      </c>
      <c r="DD101" s="37" t="str">
        <f>IFERROR(VLOOKUP(A101,'peptide ligands'!A:D,4,0),FALSE)</f>
        <v>3N96</v>
      </c>
    </row>
    <row r="102" spans="1:108" x14ac:dyDescent="0.2">
      <c r="A102" t="s">
        <v>292</v>
      </c>
      <c r="B102" s="37" t="str">
        <f>VLOOKUP($A102,endogenous!$A:$B,2,0)</f>
        <v>ucn1_mouse</v>
      </c>
      <c r="C102" s="43" t="s">
        <v>4</v>
      </c>
      <c r="D102" s="43" t="s">
        <v>4</v>
      </c>
      <c r="E102" s="43" t="s">
        <v>4</v>
      </c>
      <c r="F102" s="43" t="s">
        <v>4</v>
      </c>
      <c r="G102" s="43" t="s">
        <v>4</v>
      </c>
      <c r="H102" s="43" t="s">
        <v>4</v>
      </c>
      <c r="I102" s="43" t="s">
        <v>4</v>
      </c>
      <c r="J102" s="43" t="s">
        <v>4</v>
      </c>
      <c r="K102" s="43" t="s">
        <v>4</v>
      </c>
      <c r="L102" s="43" t="s">
        <v>4</v>
      </c>
      <c r="M102" s="43" t="s">
        <v>74</v>
      </c>
      <c r="N102" s="43" t="s">
        <v>74</v>
      </c>
      <c r="O102" s="43" t="s">
        <v>72</v>
      </c>
      <c r="P102" s="43" t="s">
        <v>72</v>
      </c>
      <c r="Q102" s="43" t="s">
        <v>94</v>
      </c>
      <c r="R102" s="43" t="s">
        <v>73</v>
      </c>
      <c r="S102" s="43" t="s">
        <v>99</v>
      </c>
      <c r="T102" s="57" t="s">
        <v>74</v>
      </c>
      <c r="U102" s="43" t="s">
        <v>94</v>
      </c>
      <c r="V102" s="43" t="s">
        <v>103</v>
      </c>
      <c r="W102" s="57" t="s">
        <v>75</v>
      </c>
      <c r="X102" s="43" t="s">
        <v>81</v>
      </c>
      <c r="Y102" s="43" t="s">
        <v>94</v>
      </c>
      <c r="Z102" s="43" t="s">
        <v>94</v>
      </c>
      <c r="AA102" s="43" t="s">
        <v>98</v>
      </c>
      <c r="AB102" s="43" t="s">
        <v>103</v>
      </c>
      <c r="AC102" s="43" t="s">
        <v>94</v>
      </c>
      <c r="AD102" s="43" t="s">
        <v>94</v>
      </c>
      <c r="AE102" s="43" t="s">
        <v>89</v>
      </c>
      <c r="AF102" s="43" t="s">
        <v>94</v>
      </c>
      <c r="AG102" s="43" t="s">
        <v>102</v>
      </c>
      <c r="AH102" s="43" t="s">
        <v>98</v>
      </c>
      <c r="AI102" s="43" t="s">
        <v>103</v>
      </c>
      <c r="AJ102" s="43" t="s">
        <v>97</v>
      </c>
      <c r="AK102" s="43" t="s">
        <v>73</v>
      </c>
      <c r="AL102" s="43" t="s">
        <v>97</v>
      </c>
      <c r="AM102" s="43" t="s">
        <v>98</v>
      </c>
      <c r="AN102" s="43" t="s">
        <v>89</v>
      </c>
      <c r="AO102" s="43" t="s">
        <v>98</v>
      </c>
      <c r="AP102" s="43" t="s">
        <v>102</v>
      </c>
      <c r="AQ102" s="43" t="s">
        <v>89</v>
      </c>
      <c r="AR102" s="43" t="s">
        <v>97</v>
      </c>
      <c r="AS102" s="43" t="s">
        <v>100</v>
      </c>
      <c r="AT102" s="43" t="s">
        <v>98</v>
      </c>
      <c r="AU102" s="43" t="s">
        <v>99</v>
      </c>
      <c r="AV102" s="43" t="s">
        <v>99</v>
      </c>
      <c r="AW102" s="43" t="s">
        <v>75</v>
      </c>
      <c r="AX102" s="43" t="s">
        <v>74</v>
      </c>
      <c r="AY102" s="43" t="s">
        <v>73</v>
      </c>
      <c r="AZ102" s="43" t="s">
        <v>96</v>
      </c>
      <c r="BA102" s="43" t="s">
        <v>4</v>
      </c>
      <c r="BB102" s="43" t="s">
        <v>4</v>
      </c>
      <c r="BC102" s="43" t="s">
        <v>4</v>
      </c>
      <c r="BD102" s="43" t="s">
        <v>4</v>
      </c>
      <c r="BE102" s="43" t="s">
        <v>4</v>
      </c>
      <c r="BF102" s="43" t="s">
        <v>4</v>
      </c>
      <c r="BG102" s="43" t="s">
        <v>4</v>
      </c>
      <c r="BH102" s="43" t="s">
        <v>4</v>
      </c>
      <c r="BI102" s="43" t="s">
        <v>4</v>
      </c>
      <c r="BJ102" s="43" t="s">
        <v>4</v>
      </c>
      <c r="BK102" s="43" t="s">
        <v>4</v>
      </c>
      <c r="BL102" s="43" t="s">
        <v>4</v>
      </c>
      <c r="BM102" s="43" t="s">
        <v>4</v>
      </c>
      <c r="BN102" s="43" t="s">
        <v>4</v>
      </c>
      <c r="BO102" s="43" t="s">
        <v>4</v>
      </c>
      <c r="BP102" s="43" t="s">
        <v>4</v>
      </c>
      <c r="BQ102" s="43" t="s">
        <v>4</v>
      </c>
      <c r="BR102" s="43" t="s">
        <v>4</v>
      </c>
      <c r="BS102" s="43" t="s">
        <v>4</v>
      </c>
      <c r="BT102" s="43" t="s">
        <v>4</v>
      </c>
      <c r="BU102" s="43" t="s">
        <v>4</v>
      </c>
      <c r="BV102" s="43" t="s">
        <v>4</v>
      </c>
      <c r="BW102" s="43" t="s">
        <v>4</v>
      </c>
      <c r="BX102" s="43" t="s">
        <v>4</v>
      </c>
      <c r="BY102" s="43" t="s">
        <v>4</v>
      </c>
      <c r="BZ102" s="43" t="s">
        <v>4</v>
      </c>
      <c r="CA102" s="43" t="s">
        <v>4</v>
      </c>
      <c r="CB102" s="43" t="s">
        <v>4</v>
      </c>
      <c r="CC102" s="43" t="s">
        <v>4</v>
      </c>
      <c r="CD102" s="43" t="s">
        <v>4</v>
      </c>
      <c r="CE102" s="43" t="s">
        <v>4</v>
      </c>
      <c r="CF102" s="43" t="s">
        <v>4</v>
      </c>
      <c r="CG102" s="43" t="s">
        <v>4</v>
      </c>
      <c r="CH102" s="43" t="s">
        <v>4</v>
      </c>
      <c r="CI102" s="43" t="s">
        <v>4</v>
      </c>
      <c r="CJ102" s="43" t="s">
        <v>4</v>
      </c>
      <c r="CK102" s="43" t="s">
        <v>4</v>
      </c>
      <c r="CL102" s="43" t="s">
        <v>4</v>
      </c>
      <c r="CM102" s="43" t="s">
        <v>4</v>
      </c>
      <c r="CN102" s="43" t="s">
        <v>4</v>
      </c>
      <c r="CO102" s="43" t="s">
        <v>4</v>
      </c>
      <c r="CP102" s="43" t="s">
        <v>4</v>
      </c>
      <c r="CQ102" s="43" t="s">
        <v>4</v>
      </c>
      <c r="CR102" s="43" t="s">
        <v>4</v>
      </c>
      <c r="CS102" s="43" t="s">
        <v>4</v>
      </c>
      <c r="CT102" s="43" t="s">
        <v>4</v>
      </c>
      <c r="CU102" s="43" t="s">
        <v>4</v>
      </c>
      <c r="CV102" s="43" t="s">
        <v>4</v>
      </c>
      <c r="CW102" s="43" t="s">
        <v>4</v>
      </c>
      <c r="CX102" s="43" t="s">
        <v>4</v>
      </c>
      <c r="DD102" s="37" t="b">
        <f>IFERROR(VLOOKUP(A102,'peptide ligands'!A:D,4,0),FALSE)</f>
        <v>0</v>
      </c>
    </row>
    <row r="103" spans="1:108" x14ac:dyDescent="0.2">
      <c r="A103" t="s">
        <v>197</v>
      </c>
      <c r="B103" s="37" t="str">
        <f>VLOOKUP($A103,endogenous!$A:$B,2,0)</f>
        <v>ucn2_human</v>
      </c>
      <c r="C103" s="43" t="s">
        <v>4</v>
      </c>
      <c r="D103" s="43" t="s">
        <v>4</v>
      </c>
      <c r="E103" s="43" t="s">
        <v>4</v>
      </c>
      <c r="F103" s="43" t="s">
        <v>4</v>
      </c>
      <c r="G103" s="43" t="s">
        <v>4</v>
      </c>
      <c r="H103" s="43" t="s">
        <v>4</v>
      </c>
      <c r="I103" s="43" t="s">
        <v>4</v>
      </c>
      <c r="J103" s="43" t="s">
        <v>4</v>
      </c>
      <c r="K103" s="43" t="s">
        <v>4</v>
      </c>
      <c r="L103" s="43" t="s">
        <v>4</v>
      </c>
      <c r="M103" s="43" t="s">
        <v>4</v>
      </c>
      <c r="N103" s="43" t="s">
        <v>4</v>
      </c>
      <c r="O103" s="43" t="s">
        <v>99</v>
      </c>
      <c r="P103" s="43" t="s">
        <v>96</v>
      </c>
      <c r="Q103" s="43" t="s">
        <v>94</v>
      </c>
      <c r="R103" s="43" t="s">
        <v>73</v>
      </c>
      <c r="S103" s="43" t="s">
        <v>94</v>
      </c>
      <c r="T103" s="57" t="s">
        <v>74</v>
      </c>
      <c r="U103" s="43" t="s">
        <v>96</v>
      </c>
      <c r="V103" s="43" t="s">
        <v>72</v>
      </c>
      <c r="W103" s="57" t="s">
        <v>99</v>
      </c>
      <c r="X103" s="43" t="s">
        <v>91</v>
      </c>
      <c r="Y103" s="43" t="s">
        <v>94</v>
      </c>
      <c r="Z103" s="43" t="s">
        <v>94</v>
      </c>
      <c r="AA103" s="43" t="s">
        <v>97</v>
      </c>
      <c r="AB103" s="43" t="s">
        <v>99</v>
      </c>
      <c r="AC103" s="43" t="s">
        <v>94</v>
      </c>
      <c r="AD103" s="43" t="s">
        <v>94</v>
      </c>
      <c r="AE103" s="43" t="s">
        <v>89</v>
      </c>
      <c r="AF103" s="43" t="s">
        <v>97</v>
      </c>
      <c r="AG103" s="43" t="s">
        <v>102</v>
      </c>
      <c r="AH103" s="43" t="s">
        <v>98</v>
      </c>
      <c r="AI103" s="43" t="s">
        <v>102</v>
      </c>
      <c r="AJ103" s="43" t="s">
        <v>98</v>
      </c>
      <c r="AK103" s="43" t="s">
        <v>102</v>
      </c>
      <c r="AL103" s="43" t="s">
        <v>102</v>
      </c>
      <c r="AM103" s="43" t="s">
        <v>98</v>
      </c>
      <c r="AN103" s="43" t="s">
        <v>89</v>
      </c>
      <c r="AO103" s="43" t="s">
        <v>97</v>
      </c>
      <c r="AP103" s="43" t="s">
        <v>102</v>
      </c>
      <c r="AQ103" s="43" t="s">
        <v>103</v>
      </c>
      <c r="AR103" s="43" t="s">
        <v>103</v>
      </c>
      <c r="AS103" s="43" t="s">
        <v>100</v>
      </c>
      <c r="AT103" s="43" t="s">
        <v>102</v>
      </c>
      <c r="AU103" s="43" t="s">
        <v>98</v>
      </c>
      <c r="AV103" s="43" t="s">
        <v>99</v>
      </c>
      <c r="AW103" s="43" t="s">
        <v>94</v>
      </c>
      <c r="AX103" s="43" t="s">
        <v>102</v>
      </c>
      <c r="AY103" s="43" t="s">
        <v>98</v>
      </c>
      <c r="AZ103" s="43" t="s">
        <v>96</v>
      </c>
      <c r="BA103" s="43" t="s">
        <v>91</v>
      </c>
      <c r="BB103" s="43" t="s">
        <v>81</v>
      </c>
      <c r="BC103" s="43" t="s">
        <v>192</v>
      </c>
      <c r="BD103" s="43" t="s">
        <v>4</v>
      </c>
      <c r="BE103" s="43" t="s">
        <v>4</v>
      </c>
      <c r="BF103" s="43" t="s">
        <v>4</v>
      </c>
      <c r="BG103" s="43" t="s">
        <v>4</v>
      </c>
      <c r="BH103" s="43" t="s">
        <v>4</v>
      </c>
      <c r="BI103" s="43" t="s">
        <v>4</v>
      </c>
      <c r="BJ103" s="43" t="s">
        <v>4</v>
      </c>
      <c r="BK103" s="43" t="s">
        <v>4</v>
      </c>
      <c r="BL103" s="43" t="s">
        <v>4</v>
      </c>
      <c r="BM103" s="43" t="s">
        <v>4</v>
      </c>
      <c r="BN103" s="43" t="s">
        <v>4</v>
      </c>
      <c r="BO103" s="43" t="s">
        <v>4</v>
      </c>
      <c r="BP103" s="43" t="s">
        <v>4</v>
      </c>
      <c r="BQ103" s="43" t="s">
        <v>4</v>
      </c>
      <c r="BR103" s="43" t="s">
        <v>4</v>
      </c>
      <c r="BS103" s="43" t="s">
        <v>4</v>
      </c>
      <c r="BT103" s="43" t="s">
        <v>4</v>
      </c>
      <c r="BU103" s="43" t="s">
        <v>4</v>
      </c>
      <c r="BV103" s="43" t="s">
        <v>4</v>
      </c>
      <c r="BW103" s="43" t="s">
        <v>4</v>
      </c>
      <c r="BX103" s="43" t="s">
        <v>4</v>
      </c>
      <c r="BY103" s="43" t="s">
        <v>4</v>
      </c>
      <c r="BZ103" s="43" t="s">
        <v>4</v>
      </c>
      <c r="CA103" s="43" t="s">
        <v>4</v>
      </c>
      <c r="CB103" s="43" t="s">
        <v>4</v>
      </c>
      <c r="CC103" s="43" t="s">
        <v>4</v>
      </c>
      <c r="CD103" s="43" t="s">
        <v>4</v>
      </c>
      <c r="CE103" s="43" t="s">
        <v>4</v>
      </c>
      <c r="CF103" s="43" t="s">
        <v>4</v>
      </c>
      <c r="CG103" s="43" t="s">
        <v>4</v>
      </c>
      <c r="CH103" s="43" t="s">
        <v>4</v>
      </c>
      <c r="CI103" s="43" t="s">
        <v>4</v>
      </c>
      <c r="CJ103" s="43" t="s">
        <v>4</v>
      </c>
      <c r="CK103" s="43" t="s">
        <v>4</v>
      </c>
      <c r="CL103" s="43" t="s">
        <v>4</v>
      </c>
      <c r="CM103" s="43" t="s">
        <v>4</v>
      </c>
      <c r="CN103" s="43" t="s">
        <v>4</v>
      </c>
      <c r="CO103" s="43" t="s">
        <v>4</v>
      </c>
      <c r="CP103" s="43" t="s">
        <v>4</v>
      </c>
      <c r="CQ103" s="43" t="s">
        <v>4</v>
      </c>
      <c r="CR103" s="43" t="s">
        <v>4</v>
      </c>
      <c r="CS103" s="43" t="s">
        <v>4</v>
      </c>
      <c r="CT103" s="43" t="s">
        <v>4</v>
      </c>
      <c r="CU103" s="43" t="s">
        <v>4</v>
      </c>
      <c r="CV103" s="43" t="s">
        <v>4</v>
      </c>
      <c r="CW103" s="43" t="s">
        <v>4</v>
      </c>
      <c r="CX103" s="43" t="s">
        <v>4</v>
      </c>
      <c r="DD103" s="37" t="str">
        <f>IFERROR(VLOOKUP(A103,'peptide ligands'!A:D,4,0),FALSE)</f>
        <v>3N95</v>
      </c>
    </row>
    <row r="104" spans="1:108" x14ac:dyDescent="0.2">
      <c r="A104" t="s">
        <v>303</v>
      </c>
      <c r="B104" s="37" t="str">
        <f>VLOOKUP($A104,endogenous!$A:$B,2,0)</f>
        <v>ucn2_mouse</v>
      </c>
      <c r="C104" s="43" t="s">
        <v>4</v>
      </c>
      <c r="D104" s="43" t="s">
        <v>4</v>
      </c>
      <c r="E104" s="43" t="s">
        <v>4</v>
      </c>
      <c r="F104" s="43" t="s">
        <v>4</v>
      </c>
      <c r="G104" s="43" t="s">
        <v>4</v>
      </c>
      <c r="H104" s="43" t="s">
        <v>4</v>
      </c>
      <c r="I104" s="43" t="s">
        <v>4</v>
      </c>
      <c r="J104" s="43" t="s">
        <v>4</v>
      </c>
      <c r="K104" s="43" t="s">
        <v>4</v>
      </c>
      <c r="L104" s="43" t="s">
        <v>4</v>
      </c>
      <c r="M104" s="43" t="s">
        <v>4</v>
      </c>
      <c r="N104" s="43" t="s">
        <v>4</v>
      </c>
      <c r="O104" s="43" t="s">
        <v>96</v>
      </c>
      <c r="P104" s="43" t="s">
        <v>99</v>
      </c>
      <c r="Q104" s="43" t="s">
        <v>94</v>
      </c>
      <c r="R104" s="43" t="s">
        <v>73</v>
      </c>
      <c r="S104" s="43" t="s">
        <v>94</v>
      </c>
      <c r="T104" s="57" t="s">
        <v>74</v>
      </c>
      <c r="U104" s="43" t="s">
        <v>96</v>
      </c>
      <c r="V104" s="43" t="s">
        <v>72</v>
      </c>
      <c r="W104" s="57" t="s">
        <v>99</v>
      </c>
      <c r="X104" s="43" t="s">
        <v>91</v>
      </c>
      <c r="Y104" s="43" t="s">
        <v>94</v>
      </c>
      <c r="Z104" s="43" t="s">
        <v>94</v>
      </c>
      <c r="AA104" s="43" t="s">
        <v>98</v>
      </c>
      <c r="AB104" s="43" t="s">
        <v>99</v>
      </c>
      <c r="AC104" s="43" t="s">
        <v>94</v>
      </c>
      <c r="AD104" s="43" t="s">
        <v>94</v>
      </c>
      <c r="AE104" s="43" t="s">
        <v>89</v>
      </c>
      <c r="AF104" s="43" t="s">
        <v>97</v>
      </c>
      <c r="AG104" s="43" t="s">
        <v>102</v>
      </c>
      <c r="AH104" s="43" t="s">
        <v>98</v>
      </c>
      <c r="AI104" s="43" t="s">
        <v>93</v>
      </c>
      <c r="AJ104" s="43" t="s">
        <v>95</v>
      </c>
      <c r="AK104" s="43" t="s">
        <v>102</v>
      </c>
      <c r="AL104" s="43" t="s">
        <v>102</v>
      </c>
      <c r="AM104" s="43" t="s">
        <v>98</v>
      </c>
      <c r="AN104" s="43" t="s">
        <v>100</v>
      </c>
      <c r="AO104" s="43" t="s">
        <v>97</v>
      </c>
      <c r="AP104" s="43" t="s">
        <v>102</v>
      </c>
      <c r="AQ104" s="43" t="s">
        <v>102</v>
      </c>
      <c r="AR104" s="43" t="s">
        <v>103</v>
      </c>
      <c r="AS104" s="43" t="s">
        <v>100</v>
      </c>
      <c r="AT104" s="43" t="s">
        <v>102</v>
      </c>
      <c r="AU104" s="43" t="s">
        <v>97</v>
      </c>
      <c r="AV104" s="43" t="s">
        <v>99</v>
      </c>
      <c r="AW104" s="43" t="s">
        <v>94</v>
      </c>
      <c r="AX104" s="43" t="s">
        <v>102</v>
      </c>
      <c r="AY104" s="43" t="s">
        <v>81</v>
      </c>
      <c r="AZ104" s="43" t="s">
        <v>96</v>
      </c>
      <c r="BA104" s="43" t="s">
        <v>4</v>
      </c>
      <c r="BB104" s="43" t="s">
        <v>4</v>
      </c>
      <c r="BC104" s="43" t="s">
        <v>4</v>
      </c>
      <c r="BD104" s="43" t="s">
        <v>4</v>
      </c>
      <c r="BE104" s="43" t="s">
        <v>4</v>
      </c>
      <c r="BF104" s="43" t="s">
        <v>4</v>
      </c>
      <c r="BG104" s="43" t="s">
        <v>4</v>
      </c>
      <c r="BH104" s="43" t="s">
        <v>4</v>
      </c>
      <c r="BI104" s="43" t="s">
        <v>4</v>
      </c>
      <c r="BJ104" s="43" t="s">
        <v>4</v>
      </c>
      <c r="BK104" s="43" t="s">
        <v>4</v>
      </c>
      <c r="BL104" s="43" t="s">
        <v>4</v>
      </c>
      <c r="BM104" s="43" t="s">
        <v>4</v>
      </c>
      <c r="BN104" s="43" t="s">
        <v>4</v>
      </c>
      <c r="BO104" s="43" t="s">
        <v>4</v>
      </c>
      <c r="BP104" s="43" t="s">
        <v>4</v>
      </c>
      <c r="BQ104" s="43" t="s">
        <v>4</v>
      </c>
      <c r="BR104" s="43" t="s">
        <v>4</v>
      </c>
      <c r="BS104" s="43" t="s">
        <v>4</v>
      </c>
      <c r="BT104" s="43" t="s">
        <v>4</v>
      </c>
      <c r="BU104" s="43" t="s">
        <v>4</v>
      </c>
      <c r="BV104" s="43" t="s">
        <v>4</v>
      </c>
      <c r="BW104" s="43" t="s">
        <v>4</v>
      </c>
      <c r="BX104" s="43" t="s">
        <v>4</v>
      </c>
      <c r="BY104" s="43" t="s">
        <v>4</v>
      </c>
      <c r="BZ104" s="43" t="s">
        <v>4</v>
      </c>
      <c r="CA104" s="43" t="s">
        <v>4</v>
      </c>
      <c r="CB104" s="43" t="s">
        <v>4</v>
      </c>
      <c r="CC104" s="43" t="s">
        <v>4</v>
      </c>
      <c r="CD104" s="43" t="s">
        <v>4</v>
      </c>
      <c r="CE104" s="43" t="s">
        <v>4</v>
      </c>
      <c r="CF104" s="43" t="s">
        <v>4</v>
      </c>
      <c r="CG104" s="43" t="s">
        <v>4</v>
      </c>
      <c r="CH104" s="43" t="s">
        <v>4</v>
      </c>
      <c r="CI104" s="43" t="s">
        <v>4</v>
      </c>
      <c r="CJ104" s="43" t="s">
        <v>4</v>
      </c>
      <c r="CK104" s="43" t="s">
        <v>4</v>
      </c>
      <c r="CL104" s="43" t="s">
        <v>4</v>
      </c>
      <c r="CM104" s="43" t="s">
        <v>4</v>
      </c>
      <c r="CN104" s="43" t="s">
        <v>4</v>
      </c>
      <c r="CO104" s="43" t="s">
        <v>4</v>
      </c>
      <c r="CP104" s="43" t="s">
        <v>4</v>
      </c>
      <c r="CQ104" s="43" t="s">
        <v>4</v>
      </c>
      <c r="CR104" s="43" t="s">
        <v>4</v>
      </c>
      <c r="CS104" s="43" t="s">
        <v>4</v>
      </c>
      <c r="CT104" s="43" t="s">
        <v>4</v>
      </c>
      <c r="CU104" s="43" t="s">
        <v>4</v>
      </c>
      <c r="CV104" s="43" t="s">
        <v>4</v>
      </c>
      <c r="CW104" s="43" t="s">
        <v>4</v>
      </c>
      <c r="CX104" s="43" t="s">
        <v>4</v>
      </c>
      <c r="DD104" s="37" t="b">
        <f>IFERROR(VLOOKUP(A104,'peptide ligands'!A:D,4,0),FALSE)</f>
        <v>0</v>
      </c>
    </row>
    <row r="105" spans="1:108" x14ac:dyDescent="0.2">
      <c r="A105" t="s">
        <v>306</v>
      </c>
      <c r="B105" s="37" t="str">
        <f>VLOOKUP($A105,endogenous!$A:$B,2,0)</f>
        <v>ucn2_rat</v>
      </c>
      <c r="C105" s="43" t="s">
        <v>4</v>
      </c>
      <c r="D105" s="43" t="s">
        <v>4</v>
      </c>
      <c r="E105" s="43" t="s">
        <v>4</v>
      </c>
      <c r="F105" s="43" t="s">
        <v>4</v>
      </c>
      <c r="G105" s="43" t="s">
        <v>4</v>
      </c>
      <c r="H105" s="43" t="s">
        <v>4</v>
      </c>
      <c r="I105" s="43" t="s">
        <v>4</v>
      </c>
      <c r="J105" s="43" t="s">
        <v>4</v>
      </c>
      <c r="K105" s="43" t="s">
        <v>4</v>
      </c>
      <c r="L105" s="43" t="s">
        <v>4</v>
      </c>
      <c r="M105" s="43" t="s">
        <v>4</v>
      </c>
      <c r="N105" s="43" t="s">
        <v>4</v>
      </c>
      <c r="O105" s="43" t="s">
        <v>96</v>
      </c>
      <c r="P105" s="43" t="s">
        <v>99</v>
      </c>
      <c r="Q105" s="43" t="s">
        <v>94</v>
      </c>
      <c r="R105" s="43" t="s">
        <v>73</v>
      </c>
      <c r="S105" s="43" t="s">
        <v>94</v>
      </c>
      <c r="T105" s="57" t="s">
        <v>74</v>
      </c>
      <c r="U105" s="43" t="s">
        <v>96</v>
      </c>
      <c r="V105" s="43" t="s">
        <v>72</v>
      </c>
      <c r="W105" s="57" t="s">
        <v>99</v>
      </c>
      <c r="X105" s="43" t="s">
        <v>91</v>
      </c>
      <c r="Y105" s="43" t="s">
        <v>94</v>
      </c>
      <c r="Z105" s="43" t="s">
        <v>94</v>
      </c>
      <c r="AA105" s="43" t="s">
        <v>98</v>
      </c>
      <c r="AB105" s="43" t="s">
        <v>99</v>
      </c>
      <c r="AC105" s="43" t="s">
        <v>94</v>
      </c>
      <c r="AD105" s="43" t="s">
        <v>94</v>
      </c>
      <c r="AE105" s="43" t="s">
        <v>89</v>
      </c>
      <c r="AF105" s="43" t="s">
        <v>97</v>
      </c>
      <c r="AG105" s="43" t="s">
        <v>102</v>
      </c>
      <c r="AH105" s="43" t="s">
        <v>98</v>
      </c>
      <c r="AI105" s="43" t="s">
        <v>100</v>
      </c>
      <c r="AJ105" s="43" t="s">
        <v>95</v>
      </c>
      <c r="AK105" s="43" t="s">
        <v>102</v>
      </c>
      <c r="AL105" s="43" t="s">
        <v>102</v>
      </c>
      <c r="AM105" s="43" t="s">
        <v>98</v>
      </c>
      <c r="AN105" s="43" t="s">
        <v>100</v>
      </c>
      <c r="AO105" s="43" t="s">
        <v>97</v>
      </c>
      <c r="AP105" s="43" t="s">
        <v>102</v>
      </c>
      <c r="AQ105" s="43" t="s">
        <v>102</v>
      </c>
      <c r="AR105" s="43" t="s">
        <v>103</v>
      </c>
      <c r="AS105" s="43" t="s">
        <v>100</v>
      </c>
      <c r="AT105" s="43" t="s">
        <v>102</v>
      </c>
      <c r="AU105" s="43" t="s">
        <v>97</v>
      </c>
      <c r="AV105" s="43" t="s">
        <v>99</v>
      </c>
      <c r="AW105" s="43" t="s">
        <v>94</v>
      </c>
      <c r="AX105" s="43" t="s">
        <v>102</v>
      </c>
      <c r="AY105" s="43" t="s">
        <v>98</v>
      </c>
      <c r="AZ105" s="43" t="s">
        <v>96</v>
      </c>
      <c r="BA105" s="43" t="s">
        <v>4</v>
      </c>
      <c r="BB105" s="43" t="s">
        <v>4</v>
      </c>
      <c r="BC105" s="43" t="s">
        <v>4</v>
      </c>
      <c r="BD105" s="43" t="s">
        <v>4</v>
      </c>
      <c r="BE105" s="43" t="s">
        <v>4</v>
      </c>
      <c r="BF105" s="43" t="s">
        <v>4</v>
      </c>
      <c r="BG105" s="43" t="s">
        <v>4</v>
      </c>
      <c r="BH105" s="43" t="s">
        <v>4</v>
      </c>
      <c r="BI105" s="43" t="s">
        <v>4</v>
      </c>
      <c r="BJ105" s="43" t="s">
        <v>4</v>
      </c>
      <c r="BK105" s="43" t="s">
        <v>4</v>
      </c>
      <c r="BL105" s="43" t="s">
        <v>4</v>
      </c>
      <c r="BM105" s="43" t="s">
        <v>4</v>
      </c>
      <c r="BN105" s="43" t="s">
        <v>4</v>
      </c>
      <c r="BO105" s="43" t="s">
        <v>4</v>
      </c>
      <c r="BP105" s="43" t="s">
        <v>4</v>
      </c>
      <c r="BQ105" s="43" t="s">
        <v>4</v>
      </c>
      <c r="BR105" s="43" t="s">
        <v>4</v>
      </c>
      <c r="BS105" s="43" t="s">
        <v>4</v>
      </c>
      <c r="BT105" s="43" t="s">
        <v>4</v>
      </c>
      <c r="BU105" s="43" t="s">
        <v>4</v>
      </c>
      <c r="BV105" s="43" t="s">
        <v>4</v>
      </c>
      <c r="BW105" s="43" t="s">
        <v>4</v>
      </c>
      <c r="BX105" s="43" t="s">
        <v>4</v>
      </c>
      <c r="BY105" s="43" t="s">
        <v>4</v>
      </c>
      <c r="BZ105" s="43" t="s">
        <v>4</v>
      </c>
      <c r="CA105" s="43" t="s">
        <v>4</v>
      </c>
      <c r="CB105" s="43" t="s">
        <v>4</v>
      </c>
      <c r="CC105" s="43" t="s">
        <v>4</v>
      </c>
      <c r="CD105" s="43" t="s">
        <v>4</v>
      </c>
      <c r="CE105" s="43" t="s">
        <v>4</v>
      </c>
      <c r="CF105" s="43" t="s">
        <v>4</v>
      </c>
      <c r="CG105" s="43" t="s">
        <v>4</v>
      </c>
      <c r="CH105" s="43" t="s">
        <v>4</v>
      </c>
      <c r="CI105" s="43" t="s">
        <v>4</v>
      </c>
      <c r="CJ105" s="43" t="s">
        <v>4</v>
      </c>
      <c r="CK105" s="43" t="s">
        <v>4</v>
      </c>
      <c r="CL105" s="43" t="s">
        <v>4</v>
      </c>
      <c r="CM105" s="43" t="s">
        <v>4</v>
      </c>
      <c r="CN105" s="43" t="s">
        <v>4</v>
      </c>
      <c r="CO105" s="43" t="s">
        <v>4</v>
      </c>
      <c r="CP105" s="43" t="s">
        <v>4</v>
      </c>
      <c r="CQ105" s="43" t="s">
        <v>4</v>
      </c>
      <c r="CR105" s="43" t="s">
        <v>4</v>
      </c>
      <c r="CS105" s="43" t="s">
        <v>4</v>
      </c>
      <c r="CT105" s="43" t="s">
        <v>4</v>
      </c>
      <c r="CU105" s="43" t="s">
        <v>4</v>
      </c>
      <c r="CV105" s="43" t="s">
        <v>4</v>
      </c>
      <c r="CW105" s="43" t="s">
        <v>4</v>
      </c>
      <c r="CX105" s="43" t="s">
        <v>4</v>
      </c>
      <c r="DD105" s="37" t="b">
        <f>IFERROR(VLOOKUP(A105,'peptide ligands'!A:D,4,0),FALSE)</f>
        <v>0</v>
      </c>
    </row>
    <row r="106" spans="1:108" x14ac:dyDescent="0.2">
      <c r="A106" t="s">
        <v>189</v>
      </c>
      <c r="B106" s="37" t="str">
        <f>VLOOKUP($A106,endogenous!$A:$B,2,0)</f>
        <v>ucn3_human</v>
      </c>
      <c r="C106" s="43" t="s">
        <v>4</v>
      </c>
      <c r="D106" s="43" t="s">
        <v>4</v>
      </c>
      <c r="E106" s="43" t="s">
        <v>4</v>
      </c>
      <c r="F106" s="43" t="s">
        <v>4</v>
      </c>
      <c r="G106" s="43" t="s">
        <v>4</v>
      </c>
      <c r="H106" s="43" t="s">
        <v>4</v>
      </c>
      <c r="I106" s="43" t="s">
        <v>4</v>
      </c>
      <c r="J106" s="43" t="s">
        <v>4</v>
      </c>
      <c r="K106" s="43" t="s">
        <v>4</v>
      </c>
      <c r="L106" s="43" t="s">
        <v>4</v>
      </c>
      <c r="M106" s="43" t="s">
        <v>4</v>
      </c>
      <c r="N106" s="43" t="s">
        <v>4</v>
      </c>
      <c r="O106" s="43" t="s">
        <v>75</v>
      </c>
      <c r="P106" s="43" t="s">
        <v>103</v>
      </c>
      <c r="Q106" s="43" t="s">
        <v>94</v>
      </c>
      <c r="R106" s="43" t="s">
        <v>73</v>
      </c>
      <c r="S106" s="43" t="s">
        <v>94</v>
      </c>
      <c r="T106" s="57" t="s">
        <v>74</v>
      </c>
      <c r="U106" s="43" t="s">
        <v>96</v>
      </c>
      <c r="V106" s="43" t="s">
        <v>72</v>
      </c>
      <c r="W106" s="57" t="s">
        <v>103</v>
      </c>
      <c r="X106" s="43" t="s">
        <v>100</v>
      </c>
      <c r="Y106" s="43" t="s">
        <v>99</v>
      </c>
      <c r="Z106" s="43" t="s">
        <v>101</v>
      </c>
      <c r="AA106" s="43" t="s">
        <v>100</v>
      </c>
      <c r="AB106" s="43" t="s">
        <v>94</v>
      </c>
      <c r="AC106" s="43" t="s">
        <v>94</v>
      </c>
      <c r="AD106" s="43" t="s">
        <v>75</v>
      </c>
      <c r="AE106" s="43" t="s">
        <v>100</v>
      </c>
      <c r="AF106" s="43" t="s">
        <v>99</v>
      </c>
      <c r="AG106" s="43" t="s">
        <v>102</v>
      </c>
      <c r="AH106" s="43" t="s">
        <v>95</v>
      </c>
      <c r="AI106" s="43" t="s">
        <v>102</v>
      </c>
      <c r="AJ106" s="43" t="s">
        <v>95</v>
      </c>
      <c r="AK106" s="43" t="s">
        <v>100</v>
      </c>
      <c r="AL106" s="43" t="s">
        <v>94</v>
      </c>
      <c r="AM106" s="43" t="s">
        <v>98</v>
      </c>
      <c r="AN106" s="43" t="s">
        <v>102</v>
      </c>
      <c r="AO106" s="43" t="s">
        <v>97</v>
      </c>
      <c r="AP106" s="43" t="s">
        <v>102</v>
      </c>
      <c r="AQ106" s="43" t="s">
        <v>102</v>
      </c>
      <c r="AR106" s="43" t="s">
        <v>102</v>
      </c>
      <c r="AS106" s="43" t="s">
        <v>100</v>
      </c>
      <c r="AT106" s="43" t="s">
        <v>102</v>
      </c>
      <c r="AU106" s="43" t="s">
        <v>81</v>
      </c>
      <c r="AV106" s="43" t="s">
        <v>94</v>
      </c>
      <c r="AW106" s="43" t="s">
        <v>101</v>
      </c>
      <c r="AX106" s="43" t="s">
        <v>102</v>
      </c>
      <c r="AY106" s="43" t="s">
        <v>97</v>
      </c>
      <c r="AZ106" s="43" t="s">
        <v>99</v>
      </c>
      <c r="BA106" s="43" t="s">
        <v>4</v>
      </c>
      <c r="BB106" s="43" t="s">
        <v>4</v>
      </c>
      <c r="BC106" s="43" t="s">
        <v>4</v>
      </c>
      <c r="BD106" s="43" t="s">
        <v>4</v>
      </c>
      <c r="BE106" s="43" t="s">
        <v>4</v>
      </c>
      <c r="BF106" s="43" t="s">
        <v>4</v>
      </c>
      <c r="BG106" s="43" t="s">
        <v>4</v>
      </c>
      <c r="BH106" s="43" t="s">
        <v>4</v>
      </c>
      <c r="BI106" s="43" t="s">
        <v>4</v>
      </c>
      <c r="BJ106" s="43" t="s">
        <v>4</v>
      </c>
      <c r="BK106" s="43" t="s">
        <v>4</v>
      </c>
      <c r="BL106" s="43" t="s">
        <v>4</v>
      </c>
      <c r="BM106" s="43" t="s">
        <v>4</v>
      </c>
      <c r="BN106" s="43" t="s">
        <v>4</v>
      </c>
      <c r="BO106" s="43" t="s">
        <v>4</v>
      </c>
      <c r="BP106" s="43" t="s">
        <v>4</v>
      </c>
      <c r="BQ106" s="43" t="s">
        <v>4</v>
      </c>
      <c r="BR106" s="43" t="s">
        <v>4</v>
      </c>
      <c r="BS106" s="43" t="s">
        <v>4</v>
      </c>
      <c r="BT106" s="43" t="s">
        <v>4</v>
      </c>
      <c r="BU106" s="43" t="s">
        <v>4</v>
      </c>
      <c r="BV106" s="43" t="s">
        <v>4</v>
      </c>
      <c r="BW106" s="43" t="s">
        <v>4</v>
      </c>
      <c r="BX106" s="43" t="s">
        <v>4</v>
      </c>
      <c r="BY106" s="43" t="s">
        <v>4</v>
      </c>
      <c r="BZ106" s="43" t="s">
        <v>4</v>
      </c>
      <c r="CA106" s="43" t="s">
        <v>4</v>
      </c>
      <c r="CB106" s="43" t="s">
        <v>4</v>
      </c>
      <c r="CC106" s="43" t="s">
        <v>4</v>
      </c>
      <c r="CD106" s="43" t="s">
        <v>4</v>
      </c>
      <c r="CE106" s="43" t="s">
        <v>4</v>
      </c>
      <c r="CF106" s="43" t="s">
        <v>4</v>
      </c>
      <c r="CG106" s="43" t="s">
        <v>4</v>
      </c>
      <c r="CH106" s="43" t="s">
        <v>4</v>
      </c>
      <c r="CI106" s="43" t="s">
        <v>4</v>
      </c>
      <c r="CJ106" s="43" t="s">
        <v>4</v>
      </c>
      <c r="CK106" s="43" t="s">
        <v>4</v>
      </c>
      <c r="CL106" s="43" t="s">
        <v>4</v>
      </c>
      <c r="CM106" s="43" t="s">
        <v>4</v>
      </c>
      <c r="CN106" s="43" t="s">
        <v>4</v>
      </c>
      <c r="CO106" s="43" t="s">
        <v>4</v>
      </c>
      <c r="CP106" s="43" t="s">
        <v>4</v>
      </c>
      <c r="CQ106" s="43" t="s">
        <v>4</v>
      </c>
      <c r="CR106" s="43" t="s">
        <v>4</v>
      </c>
      <c r="CS106" s="43" t="s">
        <v>4</v>
      </c>
      <c r="CT106" s="43" t="s">
        <v>4</v>
      </c>
      <c r="CU106" s="43" t="s">
        <v>4</v>
      </c>
      <c r="CV106" s="43" t="s">
        <v>4</v>
      </c>
      <c r="CW106" s="43" t="s">
        <v>4</v>
      </c>
      <c r="CX106" s="43" t="s">
        <v>4</v>
      </c>
      <c r="DD106" s="37" t="str">
        <f>IFERROR(VLOOKUP(A106,'peptide ligands'!A:D,4,0),FALSE)</f>
        <v>3N93</v>
      </c>
    </row>
    <row r="107" spans="1:108" x14ac:dyDescent="0.2">
      <c r="A107" t="s">
        <v>309</v>
      </c>
      <c r="B107" s="37" t="str">
        <f>VLOOKUP($A107,endogenous!$A:$B,2,0)</f>
        <v>ucn3_mouse</v>
      </c>
      <c r="C107" s="43" t="s">
        <v>4</v>
      </c>
      <c r="D107" s="43" t="s">
        <v>4</v>
      </c>
      <c r="E107" s="43" t="s">
        <v>4</v>
      </c>
      <c r="F107" s="43" t="s">
        <v>4</v>
      </c>
      <c r="G107" s="43" t="s">
        <v>4</v>
      </c>
      <c r="H107" s="43" t="s">
        <v>4</v>
      </c>
      <c r="I107" s="43" t="s">
        <v>4</v>
      </c>
      <c r="J107" s="43" t="s">
        <v>4</v>
      </c>
      <c r="K107" s="43" t="s">
        <v>4</v>
      </c>
      <c r="L107" s="43" t="s">
        <v>4</v>
      </c>
      <c r="M107" s="43" t="s">
        <v>4</v>
      </c>
      <c r="N107" s="43" t="s">
        <v>4</v>
      </c>
      <c r="O107" s="43" t="s">
        <v>75</v>
      </c>
      <c r="P107" s="43" t="s">
        <v>103</v>
      </c>
      <c r="Q107" s="43" t="s">
        <v>94</v>
      </c>
      <c r="R107" s="43" t="s">
        <v>73</v>
      </c>
      <c r="S107" s="43" t="s">
        <v>94</v>
      </c>
      <c r="T107" s="57" t="s">
        <v>74</v>
      </c>
      <c r="U107" s="43" t="s">
        <v>96</v>
      </c>
      <c r="V107" s="43" t="s">
        <v>72</v>
      </c>
      <c r="W107" s="57" t="s">
        <v>103</v>
      </c>
      <c r="X107" s="43" t="s">
        <v>100</v>
      </c>
      <c r="Y107" s="43" t="s">
        <v>99</v>
      </c>
      <c r="Z107" s="43" t="s">
        <v>101</v>
      </c>
      <c r="AA107" s="43" t="s">
        <v>100</v>
      </c>
      <c r="AB107" s="43" t="s">
        <v>99</v>
      </c>
      <c r="AC107" s="43" t="s">
        <v>94</v>
      </c>
      <c r="AD107" s="43" t="s">
        <v>75</v>
      </c>
      <c r="AE107" s="43" t="s">
        <v>100</v>
      </c>
      <c r="AF107" s="43" t="s">
        <v>99</v>
      </c>
      <c r="AG107" s="43" t="s">
        <v>74</v>
      </c>
      <c r="AH107" s="43" t="s">
        <v>95</v>
      </c>
      <c r="AI107" s="43" t="s">
        <v>102</v>
      </c>
      <c r="AJ107" s="43" t="s">
        <v>95</v>
      </c>
      <c r="AK107" s="43" t="s">
        <v>100</v>
      </c>
      <c r="AL107" s="43" t="s">
        <v>94</v>
      </c>
      <c r="AM107" s="43" t="s">
        <v>98</v>
      </c>
      <c r="AN107" s="43" t="s">
        <v>102</v>
      </c>
      <c r="AO107" s="43" t="s">
        <v>95</v>
      </c>
      <c r="AP107" s="43" t="s">
        <v>102</v>
      </c>
      <c r="AQ107" s="43" t="s">
        <v>102</v>
      </c>
      <c r="AR107" s="43" t="s">
        <v>102</v>
      </c>
      <c r="AS107" s="43" t="s">
        <v>100</v>
      </c>
      <c r="AT107" s="43" t="s">
        <v>102</v>
      </c>
      <c r="AU107" s="43" t="s">
        <v>97</v>
      </c>
      <c r="AV107" s="43" t="s">
        <v>94</v>
      </c>
      <c r="AW107" s="43" t="s">
        <v>101</v>
      </c>
      <c r="AX107" s="43" t="s">
        <v>102</v>
      </c>
      <c r="AY107" s="43" t="s">
        <v>97</v>
      </c>
      <c r="AZ107" s="43" t="s">
        <v>99</v>
      </c>
      <c r="BA107" s="43" t="s">
        <v>4</v>
      </c>
      <c r="BB107" s="43" t="s">
        <v>4</v>
      </c>
      <c r="BC107" s="43" t="s">
        <v>4</v>
      </c>
      <c r="BD107" s="43" t="s">
        <v>4</v>
      </c>
      <c r="BE107" s="43" t="s">
        <v>4</v>
      </c>
      <c r="BF107" s="43" t="s">
        <v>4</v>
      </c>
      <c r="BG107" s="43" t="s">
        <v>4</v>
      </c>
      <c r="BH107" s="43" t="s">
        <v>4</v>
      </c>
      <c r="BI107" s="43" t="s">
        <v>4</v>
      </c>
      <c r="BJ107" s="43" t="s">
        <v>4</v>
      </c>
      <c r="BK107" s="43" t="s">
        <v>4</v>
      </c>
      <c r="BL107" s="43" t="s">
        <v>4</v>
      </c>
      <c r="BM107" s="43" t="s">
        <v>4</v>
      </c>
      <c r="BN107" s="43" t="s">
        <v>4</v>
      </c>
      <c r="BO107" s="43" t="s">
        <v>4</v>
      </c>
      <c r="BP107" s="43" t="s">
        <v>4</v>
      </c>
      <c r="BQ107" s="43" t="s">
        <v>4</v>
      </c>
      <c r="BR107" s="43" t="s">
        <v>4</v>
      </c>
      <c r="BS107" s="43" t="s">
        <v>4</v>
      </c>
      <c r="BT107" s="43" t="s">
        <v>4</v>
      </c>
      <c r="BU107" s="43" t="s">
        <v>4</v>
      </c>
      <c r="BV107" s="43" t="s">
        <v>4</v>
      </c>
      <c r="BW107" s="43" t="s">
        <v>4</v>
      </c>
      <c r="BX107" s="43" t="s">
        <v>4</v>
      </c>
      <c r="BY107" s="43" t="s">
        <v>4</v>
      </c>
      <c r="BZ107" s="43" t="s">
        <v>4</v>
      </c>
      <c r="CA107" s="43" t="s">
        <v>4</v>
      </c>
      <c r="CB107" s="43" t="s">
        <v>4</v>
      </c>
      <c r="CC107" s="43" t="s">
        <v>4</v>
      </c>
      <c r="CD107" s="43" t="s">
        <v>4</v>
      </c>
      <c r="CE107" s="43" t="s">
        <v>4</v>
      </c>
      <c r="CF107" s="43" t="s">
        <v>4</v>
      </c>
      <c r="CG107" s="43" t="s">
        <v>4</v>
      </c>
      <c r="CH107" s="43" t="s">
        <v>4</v>
      </c>
      <c r="CI107" s="43" t="s">
        <v>4</v>
      </c>
      <c r="CJ107" s="43" t="s">
        <v>4</v>
      </c>
      <c r="CK107" s="43" t="s">
        <v>4</v>
      </c>
      <c r="CL107" s="43" t="s">
        <v>4</v>
      </c>
      <c r="CM107" s="43" t="s">
        <v>4</v>
      </c>
      <c r="CN107" s="43" t="s">
        <v>4</v>
      </c>
      <c r="CO107" s="43" t="s">
        <v>4</v>
      </c>
      <c r="CP107" s="43" t="s">
        <v>4</v>
      </c>
      <c r="CQ107" s="43" t="s">
        <v>4</v>
      </c>
      <c r="CR107" s="43" t="s">
        <v>4</v>
      </c>
      <c r="CS107" s="43" t="s">
        <v>4</v>
      </c>
      <c r="CT107" s="43" t="s">
        <v>4</v>
      </c>
      <c r="CU107" s="43" t="s">
        <v>4</v>
      </c>
      <c r="CV107" s="43" t="s">
        <v>4</v>
      </c>
      <c r="CW107" s="43" t="s">
        <v>4</v>
      </c>
      <c r="CX107" s="43" t="s">
        <v>4</v>
      </c>
      <c r="DD107" s="37" t="b">
        <f>IFERROR(VLOOKUP(A107,'peptide ligands'!A:D,4,0),FALSE)</f>
        <v>0</v>
      </c>
    </row>
    <row r="108" spans="1:108" s="51" customFormat="1" x14ac:dyDescent="0.2">
      <c r="A108" s="51" t="s">
        <v>181</v>
      </c>
      <c r="B108" s="58" t="str">
        <f>VLOOKUP($A108,endogenous!$A:$B,2,0)</f>
        <v>gip_human</v>
      </c>
      <c r="C108" s="52" t="s">
        <v>4</v>
      </c>
      <c r="D108" s="52" t="s">
        <v>4</v>
      </c>
      <c r="E108" s="52" t="s">
        <v>4</v>
      </c>
      <c r="F108" s="52" t="s">
        <v>4</v>
      </c>
      <c r="G108" s="52" t="s">
        <v>4</v>
      </c>
      <c r="H108" s="52" t="s">
        <v>4</v>
      </c>
      <c r="I108" s="52" t="s">
        <v>4</v>
      </c>
      <c r="J108" s="52" t="s">
        <v>4</v>
      </c>
      <c r="K108" s="52" t="s">
        <v>4</v>
      </c>
      <c r="L108" s="52" t="s">
        <v>4</v>
      </c>
      <c r="M108" s="52" t="s">
        <v>4</v>
      </c>
      <c r="N108" s="52" t="s">
        <v>4</v>
      </c>
      <c r="O108" s="52" t="s">
        <v>4</v>
      </c>
      <c r="P108" s="52" t="s">
        <v>4</v>
      </c>
      <c r="Q108" s="52" t="s">
        <v>4</v>
      </c>
      <c r="R108" s="52" t="s">
        <v>4</v>
      </c>
      <c r="S108" s="52" t="s">
        <v>4</v>
      </c>
      <c r="T108" s="53" t="s">
        <v>4</v>
      </c>
      <c r="U108" s="52" t="s">
        <v>4</v>
      </c>
      <c r="V108" s="52" t="s">
        <v>4</v>
      </c>
      <c r="W108" s="60" t="s">
        <v>93</v>
      </c>
      <c r="X108" s="52" t="s">
        <v>102</v>
      </c>
      <c r="Y108" s="52" t="s">
        <v>89</v>
      </c>
      <c r="Z108" s="52" t="s">
        <v>91</v>
      </c>
      <c r="AA108" s="52" t="s">
        <v>103</v>
      </c>
      <c r="AB108" s="52" t="s">
        <v>75</v>
      </c>
      <c r="AC108" s="52" t="s">
        <v>99</v>
      </c>
      <c r="AD108" s="52" t="s">
        <v>73</v>
      </c>
      <c r="AE108" s="52" t="s">
        <v>74</v>
      </c>
      <c r="AF108" s="52" t="s">
        <v>93</v>
      </c>
      <c r="AG108" s="52" t="s">
        <v>73</v>
      </c>
      <c r="AH108" s="52" t="s">
        <v>99</v>
      </c>
      <c r="AI108" s="52" t="s">
        <v>102</v>
      </c>
      <c r="AJ108" s="52" t="s">
        <v>101</v>
      </c>
      <c r="AK108" s="52" t="s">
        <v>74</v>
      </c>
      <c r="AL108" s="52" t="s">
        <v>95</v>
      </c>
      <c r="AM108" s="52" t="s">
        <v>99</v>
      </c>
      <c r="AN108" s="52" t="s">
        <v>81</v>
      </c>
      <c r="AO108" s="52" t="s">
        <v>97</v>
      </c>
      <c r="AP108" s="52" t="s">
        <v>97</v>
      </c>
      <c r="AQ108" s="52" t="s">
        <v>74</v>
      </c>
      <c r="AR108" s="52" t="s">
        <v>75</v>
      </c>
      <c r="AS108" s="52" t="s">
        <v>96</v>
      </c>
      <c r="AT108" s="52" t="s">
        <v>100</v>
      </c>
      <c r="AU108" s="52" t="s">
        <v>92</v>
      </c>
      <c r="AV108" s="52" t="s">
        <v>94</v>
      </c>
      <c r="AW108" s="52" t="s">
        <v>94</v>
      </c>
      <c r="AX108" s="52" t="s">
        <v>102</v>
      </c>
      <c r="AY108" s="52" t="s">
        <v>97</v>
      </c>
      <c r="AZ108" s="52" t="s">
        <v>95</v>
      </c>
      <c r="BA108" s="52" t="s">
        <v>91</v>
      </c>
      <c r="BB108" s="52" t="s">
        <v>95</v>
      </c>
      <c r="BC108" s="52" t="s">
        <v>95</v>
      </c>
      <c r="BD108" s="52" t="s">
        <v>100</v>
      </c>
      <c r="BE108" s="52" t="s">
        <v>74</v>
      </c>
      <c r="BF108" s="52" t="s">
        <v>92</v>
      </c>
      <c r="BG108" s="52" t="s">
        <v>95</v>
      </c>
      <c r="BH108" s="52" t="s">
        <v>81</v>
      </c>
      <c r="BI108" s="52" t="s">
        <v>100</v>
      </c>
      <c r="BJ108" s="52" t="s">
        <v>99</v>
      </c>
      <c r="BK108" s="52" t="s">
        <v>103</v>
      </c>
      <c r="BL108" s="52" t="s">
        <v>97</v>
      </c>
      <c r="BM108" s="52" t="s">
        <v>4</v>
      </c>
      <c r="BN108" s="52" t="s">
        <v>4</v>
      </c>
      <c r="BO108" s="52" t="s">
        <v>4</v>
      </c>
      <c r="BP108" s="52" t="s">
        <v>4</v>
      </c>
      <c r="BQ108" s="52" t="s">
        <v>4</v>
      </c>
      <c r="BR108" s="52" t="s">
        <v>4</v>
      </c>
      <c r="BS108" s="52" t="s">
        <v>4</v>
      </c>
      <c r="BT108" s="52" t="s">
        <v>4</v>
      </c>
      <c r="BU108" s="52" t="s">
        <v>4</v>
      </c>
      <c r="BV108" s="52" t="s">
        <v>4</v>
      </c>
      <c r="BW108" s="52" t="s">
        <v>4</v>
      </c>
      <c r="BX108" s="52" t="s">
        <v>4</v>
      </c>
      <c r="BY108" s="52" t="s">
        <v>4</v>
      </c>
      <c r="BZ108" s="52" t="s">
        <v>4</v>
      </c>
      <c r="CA108" s="52" t="s">
        <v>4</v>
      </c>
      <c r="CB108" s="52" t="s">
        <v>4</v>
      </c>
      <c r="CC108" s="52" t="s">
        <v>4</v>
      </c>
      <c r="CD108" s="52" t="s">
        <v>4</v>
      </c>
      <c r="CE108" s="52" t="s">
        <v>4</v>
      </c>
      <c r="CF108" s="52" t="s">
        <v>4</v>
      </c>
      <c r="CG108" s="52" t="s">
        <v>4</v>
      </c>
      <c r="CH108" s="52" t="s">
        <v>4</v>
      </c>
      <c r="CI108" s="52" t="s">
        <v>4</v>
      </c>
      <c r="CJ108" s="52" t="s">
        <v>4</v>
      </c>
      <c r="CK108" s="52" t="s">
        <v>4</v>
      </c>
      <c r="CL108" s="52" t="s">
        <v>4</v>
      </c>
      <c r="CM108" s="52" t="s">
        <v>4</v>
      </c>
      <c r="CN108" s="52" t="s">
        <v>4</v>
      </c>
      <c r="CO108" s="52" t="s">
        <v>4</v>
      </c>
      <c r="CP108" s="52" t="s">
        <v>4</v>
      </c>
      <c r="CQ108" s="52" t="s">
        <v>4</v>
      </c>
      <c r="CR108" s="52" t="s">
        <v>4</v>
      </c>
      <c r="CS108" s="52" t="s">
        <v>4</v>
      </c>
      <c r="CT108" s="52" t="s">
        <v>4</v>
      </c>
      <c r="CU108" s="52" t="s">
        <v>4</v>
      </c>
      <c r="CV108" s="52" t="s">
        <v>4</v>
      </c>
      <c r="CW108" s="52" t="s">
        <v>4</v>
      </c>
      <c r="CX108" s="52" t="s">
        <v>4</v>
      </c>
      <c r="CY108" s="52"/>
      <c r="CZ108" s="52"/>
      <c r="DA108" s="52"/>
      <c r="DB108" s="52"/>
      <c r="DC108" s="52"/>
      <c r="DD108" s="58" t="str">
        <f>IFERROR(VLOOKUP(A108,'peptide ligands'!A:D,4,0),FALSE)</f>
        <v>2QKH</v>
      </c>
    </row>
    <row r="109" spans="1:108" x14ac:dyDescent="0.2">
      <c r="A109" t="s">
        <v>315</v>
      </c>
      <c r="B109" s="37" t="str">
        <f>VLOOKUP($A109,endogenous!$A:$B,2,0)</f>
        <v>gip_mouse</v>
      </c>
      <c r="C109" s="43" t="s">
        <v>4</v>
      </c>
      <c r="D109" s="43" t="s">
        <v>4</v>
      </c>
      <c r="E109" s="43" t="s">
        <v>4</v>
      </c>
      <c r="F109" s="43" t="s">
        <v>4</v>
      </c>
      <c r="G109" s="43" t="s">
        <v>4</v>
      </c>
      <c r="H109" s="43" t="s">
        <v>4</v>
      </c>
      <c r="I109" s="43" t="s">
        <v>4</v>
      </c>
      <c r="J109" s="43" t="s">
        <v>4</v>
      </c>
      <c r="K109" s="43" t="s">
        <v>4</v>
      </c>
      <c r="L109" s="43" t="s">
        <v>4</v>
      </c>
      <c r="M109" s="43" t="s">
        <v>4</v>
      </c>
      <c r="N109" s="43" t="s">
        <v>4</v>
      </c>
      <c r="O109" s="43" t="s">
        <v>4</v>
      </c>
      <c r="P109" s="43" t="s">
        <v>4</v>
      </c>
      <c r="Q109" s="43" t="s">
        <v>4</v>
      </c>
      <c r="R109" s="43" t="s">
        <v>4</v>
      </c>
      <c r="S109" s="43" t="s">
        <v>4</v>
      </c>
      <c r="T109" s="46" t="s">
        <v>4</v>
      </c>
      <c r="U109" s="43" t="s">
        <v>4</v>
      </c>
      <c r="V109" s="43" t="s">
        <v>4</v>
      </c>
      <c r="W109" s="60" t="s">
        <v>93</v>
      </c>
      <c r="X109" s="43" t="s">
        <v>102</v>
      </c>
      <c r="Y109" s="43" t="s">
        <v>89</v>
      </c>
      <c r="Z109" s="43" t="s">
        <v>91</v>
      </c>
      <c r="AA109" s="43" t="s">
        <v>103</v>
      </c>
      <c r="AB109" s="43" t="s">
        <v>75</v>
      </c>
      <c r="AC109" s="43" t="s">
        <v>99</v>
      </c>
      <c r="AD109" s="43" t="s">
        <v>73</v>
      </c>
      <c r="AE109" s="43" t="s">
        <v>74</v>
      </c>
      <c r="AF109" s="43" t="s">
        <v>93</v>
      </c>
      <c r="AG109" s="43" t="s">
        <v>73</v>
      </c>
      <c r="AH109" s="43" t="s">
        <v>99</v>
      </c>
      <c r="AI109" s="43" t="s">
        <v>102</v>
      </c>
      <c r="AJ109" s="43" t="s">
        <v>101</v>
      </c>
      <c r="AK109" s="43" t="s">
        <v>74</v>
      </c>
      <c r="AL109" s="43" t="s">
        <v>95</v>
      </c>
      <c r="AM109" s="43" t="s">
        <v>99</v>
      </c>
      <c r="AN109" s="43" t="s">
        <v>98</v>
      </c>
      <c r="AO109" s="43" t="s">
        <v>97</v>
      </c>
      <c r="AP109" s="43" t="s">
        <v>97</v>
      </c>
      <c r="AQ109" s="43" t="s">
        <v>74</v>
      </c>
      <c r="AR109" s="43" t="s">
        <v>75</v>
      </c>
      <c r="AS109" s="43" t="s">
        <v>96</v>
      </c>
      <c r="AT109" s="43" t="s">
        <v>100</v>
      </c>
      <c r="AU109" s="43" t="s">
        <v>92</v>
      </c>
      <c r="AV109" s="43" t="s">
        <v>94</v>
      </c>
      <c r="AW109" s="43" t="s">
        <v>94</v>
      </c>
      <c r="AX109" s="43" t="s">
        <v>102</v>
      </c>
      <c r="AY109" s="43" t="s">
        <v>97</v>
      </c>
      <c r="AZ109" s="43" t="s">
        <v>98</v>
      </c>
      <c r="BA109" s="43" t="s">
        <v>91</v>
      </c>
      <c r="BB109" s="43" t="s">
        <v>95</v>
      </c>
      <c r="BC109" s="43" t="s">
        <v>95</v>
      </c>
      <c r="BD109" s="43" t="s">
        <v>73</v>
      </c>
      <c r="BE109" s="43" t="s">
        <v>74</v>
      </c>
      <c r="BF109" s="43" t="s">
        <v>92</v>
      </c>
      <c r="BG109" s="43" t="s">
        <v>95</v>
      </c>
      <c r="BH109" s="43" t="s">
        <v>81</v>
      </c>
      <c r="BI109" s="43" t="s">
        <v>100</v>
      </c>
      <c r="BJ109" s="43" t="s">
        <v>99</v>
      </c>
      <c r="BK109" s="43" t="s">
        <v>103</v>
      </c>
      <c r="BL109" s="43" t="s">
        <v>97</v>
      </c>
      <c r="BM109" s="43" t="s">
        <v>4</v>
      </c>
      <c r="BN109" s="43" t="s">
        <v>4</v>
      </c>
      <c r="BO109" s="43" t="s">
        <v>4</v>
      </c>
      <c r="BP109" s="43" t="s">
        <v>4</v>
      </c>
      <c r="BQ109" s="43" t="s">
        <v>4</v>
      </c>
      <c r="BR109" s="43" t="s">
        <v>4</v>
      </c>
      <c r="BS109" s="43" t="s">
        <v>4</v>
      </c>
      <c r="BT109" s="43" t="s">
        <v>4</v>
      </c>
      <c r="BU109" s="43" t="s">
        <v>4</v>
      </c>
      <c r="BV109" s="43" t="s">
        <v>4</v>
      </c>
      <c r="BW109" s="43" t="s">
        <v>4</v>
      </c>
      <c r="BX109" s="43" t="s">
        <v>4</v>
      </c>
      <c r="BY109" s="43" t="s">
        <v>4</v>
      </c>
      <c r="BZ109" s="43" t="s">
        <v>4</v>
      </c>
      <c r="CA109" s="43" t="s">
        <v>4</v>
      </c>
      <c r="CB109" s="43" t="s">
        <v>4</v>
      </c>
      <c r="CC109" s="43" t="s">
        <v>4</v>
      </c>
      <c r="CD109" s="43" t="s">
        <v>4</v>
      </c>
      <c r="CE109" s="43" t="s">
        <v>4</v>
      </c>
      <c r="CF109" s="43" t="s">
        <v>4</v>
      </c>
      <c r="CG109" s="43" t="s">
        <v>4</v>
      </c>
      <c r="CH109" s="43" t="s">
        <v>4</v>
      </c>
      <c r="CI109" s="43" t="s">
        <v>4</v>
      </c>
      <c r="CJ109" s="43" t="s">
        <v>4</v>
      </c>
      <c r="CK109" s="43" t="s">
        <v>4</v>
      </c>
      <c r="CL109" s="43" t="s">
        <v>4</v>
      </c>
      <c r="CM109" s="43" t="s">
        <v>4</v>
      </c>
      <c r="CN109" s="43" t="s">
        <v>4</v>
      </c>
      <c r="CO109" s="43" t="s">
        <v>4</v>
      </c>
      <c r="CP109" s="43" t="s">
        <v>4</v>
      </c>
      <c r="CQ109" s="43" t="s">
        <v>4</v>
      </c>
      <c r="CR109" s="43" t="s">
        <v>4</v>
      </c>
      <c r="CS109" s="43" t="s">
        <v>4</v>
      </c>
      <c r="CT109" s="43" t="s">
        <v>4</v>
      </c>
      <c r="CU109" s="43" t="s">
        <v>4</v>
      </c>
      <c r="CV109" s="43" t="s">
        <v>4</v>
      </c>
      <c r="CW109" s="43" t="s">
        <v>4</v>
      </c>
      <c r="CX109" s="43" t="s">
        <v>4</v>
      </c>
      <c r="DD109" s="37" t="b">
        <f>IFERROR(VLOOKUP(A109,'peptide ligands'!A:D,4,0),FALSE)</f>
        <v>0</v>
      </c>
    </row>
    <row r="110" spans="1:108" x14ac:dyDescent="0.2">
      <c r="A110" t="s">
        <v>319</v>
      </c>
      <c r="B110" s="37" t="str">
        <f>VLOOKUP($A110,endogenous!$A:$B,2,0)</f>
        <v>gip_rat</v>
      </c>
      <c r="C110" s="43" t="s">
        <v>4</v>
      </c>
      <c r="D110" s="43" t="s">
        <v>4</v>
      </c>
      <c r="E110" s="43" t="s">
        <v>4</v>
      </c>
      <c r="F110" s="43" t="s">
        <v>4</v>
      </c>
      <c r="G110" s="43" t="s">
        <v>4</v>
      </c>
      <c r="H110" s="43" t="s">
        <v>4</v>
      </c>
      <c r="I110" s="43" t="s">
        <v>4</v>
      </c>
      <c r="J110" s="43" t="s">
        <v>4</v>
      </c>
      <c r="K110" s="43" t="s">
        <v>4</v>
      </c>
      <c r="L110" s="43" t="s">
        <v>4</v>
      </c>
      <c r="M110" s="43" t="s">
        <v>4</v>
      </c>
      <c r="N110" s="43" t="s">
        <v>4</v>
      </c>
      <c r="O110" s="43" t="s">
        <v>4</v>
      </c>
      <c r="P110" s="43" t="s">
        <v>4</v>
      </c>
      <c r="Q110" s="43" t="s">
        <v>4</v>
      </c>
      <c r="R110" s="43" t="s">
        <v>4</v>
      </c>
      <c r="S110" s="43" t="s">
        <v>4</v>
      </c>
      <c r="T110" s="46" t="s">
        <v>4</v>
      </c>
      <c r="U110" s="43" t="s">
        <v>4</v>
      </c>
      <c r="V110" s="43" t="s">
        <v>4</v>
      </c>
      <c r="W110" s="60" t="s">
        <v>93</v>
      </c>
      <c r="X110" s="43" t="s">
        <v>102</v>
      </c>
      <c r="Y110" s="43" t="s">
        <v>89</v>
      </c>
      <c r="Z110" s="43" t="s">
        <v>91</v>
      </c>
      <c r="AA110" s="43" t="s">
        <v>103</v>
      </c>
      <c r="AB110" s="43" t="s">
        <v>75</v>
      </c>
      <c r="AC110" s="43" t="s">
        <v>99</v>
      </c>
      <c r="AD110" s="43" t="s">
        <v>73</v>
      </c>
      <c r="AE110" s="43" t="s">
        <v>74</v>
      </c>
      <c r="AF110" s="43" t="s">
        <v>93</v>
      </c>
      <c r="AG110" s="43" t="s">
        <v>73</v>
      </c>
      <c r="AH110" s="43" t="s">
        <v>99</v>
      </c>
      <c r="AI110" s="43" t="s">
        <v>102</v>
      </c>
      <c r="AJ110" s="43" t="s">
        <v>101</v>
      </c>
      <c r="AK110" s="43" t="s">
        <v>74</v>
      </c>
      <c r="AL110" s="43" t="s">
        <v>95</v>
      </c>
      <c r="AM110" s="43" t="s">
        <v>99</v>
      </c>
      <c r="AN110" s="43" t="s">
        <v>98</v>
      </c>
      <c r="AO110" s="43" t="s">
        <v>97</v>
      </c>
      <c r="AP110" s="43" t="s">
        <v>97</v>
      </c>
      <c r="AQ110" s="43" t="s">
        <v>74</v>
      </c>
      <c r="AR110" s="43" t="s">
        <v>75</v>
      </c>
      <c r="AS110" s="43" t="s">
        <v>96</v>
      </c>
      <c r="AT110" s="43" t="s">
        <v>100</v>
      </c>
      <c r="AU110" s="43" t="s">
        <v>92</v>
      </c>
      <c r="AV110" s="43" t="s">
        <v>94</v>
      </c>
      <c r="AW110" s="43" t="s">
        <v>94</v>
      </c>
      <c r="AX110" s="43" t="s">
        <v>102</v>
      </c>
      <c r="AY110" s="43" t="s">
        <v>97</v>
      </c>
      <c r="AZ110" s="43" t="s">
        <v>95</v>
      </c>
      <c r="BA110" s="43" t="s">
        <v>91</v>
      </c>
      <c r="BB110" s="43" t="s">
        <v>95</v>
      </c>
      <c r="BC110" s="43" t="s">
        <v>95</v>
      </c>
      <c r="BD110" s="43" t="s">
        <v>100</v>
      </c>
      <c r="BE110" s="43" t="s">
        <v>74</v>
      </c>
      <c r="BF110" s="43" t="s">
        <v>92</v>
      </c>
      <c r="BG110" s="43" t="s">
        <v>95</v>
      </c>
      <c r="BH110" s="43" t="s">
        <v>81</v>
      </c>
      <c r="BI110" s="43" t="s">
        <v>100</v>
      </c>
      <c r="BJ110" s="43" t="s">
        <v>94</v>
      </c>
      <c r="BK110" s="43" t="s">
        <v>103</v>
      </c>
      <c r="BL110" s="43" t="s">
        <v>97</v>
      </c>
      <c r="BM110" s="43" t="s">
        <v>4</v>
      </c>
      <c r="BN110" s="43" t="s">
        <v>4</v>
      </c>
      <c r="BO110" s="43" t="s">
        <v>4</v>
      </c>
      <c r="BP110" s="43" t="s">
        <v>4</v>
      </c>
      <c r="BQ110" s="43" t="s">
        <v>4</v>
      </c>
      <c r="BR110" s="43" t="s">
        <v>4</v>
      </c>
      <c r="BS110" s="43" t="s">
        <v>4</v>
      </c>
      <c r="BT110" s="43" t="s">
        <v>4</v>
      </c>
      <c r="BU110" s="43" t="s">
        <v>4</v>
      </c>
      <c r="BV110" s="43" t="s">
        <v>4</v>
      </c>
      <c r="BW110" s="43" t="s">
        <v>4</v>
      </c>
      <c r="BX110" s="43" t="s">
        <v>4</v>
      </c>
      <c r="BY110" s="43" t="s">
        <v>4</v>
      </c>
      <c r="BZ110" s="43" t="s">
        <v>4</v>
      </c>
      <c r="CA110" s="43" t="s">
        <v>4</v>
      </c>
      <c r="CB110" s="43" t="s">
        <v>4</v>
      </c>
      <c r="CC110" s="43" t="s">
        <v>4</v>
      </c>
      <c r="CD110" s="43" t="s">
        <v>4</v>
      </c>
      <c r="CE110" s="43" t="s">
        <v>4</v>
      </c>
      <c r="CF110" s="43" t="s">
        <v>4</v>
      </c>
      <c r="CG110" s="43" t="s">
        <v>4</v>
      </c>
      <c r="CH110" s="43" t="s">
        <v>4</v>
      </c>
      <c r="CI110" s="43" t="s">
        <v>4</v>
      </c>
      <c r="CJ110" s="43" t="s">
        <v>4</v>
      </c>
      <c r="CK110" s="43" t="s">
        <v>4</v>
      </c>
      <c r="CL110" s="43" t="s">
        <v>4</v>
      </c>
      <c r="CM110" s="43" t="s">
        <v>4</v>
      </c>
      <c r="CN110" s="43" t="s">
        <v>4</v>
      </c>
      <c r="CO110" s="43" t="s">
        <v>4</v>
      </c>
      <c r="CP110" s="43" t="s">
        <v>4</v>
      </c>
      <c r="CQ110" s="43" t="s">
        <v>4</v>
      </c>
      <c r="CR110" s="43" t="s">
        <v>4</v>
      </c>
      <c r="CS110" s="43" t="s">
        <v>4</v>
      </c>
      <c r="CT110" s="43" t="s">
        <v>4</v>
      </c>
      <c r="CU110" s="43" t="s">
        <v>4</v>
      </c>
      <c r="CV110" s="43" t="s">
        <v>4</v>
      </c>
      <c r="CW110" s="43" t="s">
        <v>4</v>
      </c>
      <c r="CX110" s="43" t="s">
        <v>4</v>
      </c>
      <c r="DD110" s="37" t="b">
        <f>IFERROR(VLOOKUP(A110,'peptide ligands'!A:D,4,0),FALSE)</f>
        <v>0</v>
      </c>
    </row>
    <row r="111" spans="1:108" x14ac:dyDescent="0.2">
      <c r="A111" t="s">
        <v>116</v>
      </c>
      <c r="B111" s="37" t="str">
        <f>VLOOKUP($A111,endogenous!$A:$B,2,0)</f>
        <v>gluc_human</v>
      </c>
      <c r="C111" s="43" t="s">
        <v>4</v>
      </c>
      <c r="D111" s="43" t="s">
        <v>4</v>
      </c>
      <c r="E111" s="43" t="s">
        <v>4</v>
      </c>
      <c r="F111" s="43" t="s">
        <v>4</v>
      </c>
      <c r="G111" s="43" t="s">
        <v>4</v>
      </c>
      <c r="H111" s="43" t="s">
        <v>4</v>
      </c>
      <c r="I111" s="43" t="s">
        <v>4</v>
      </c>
      <c r="J111" s="43" t="s">
        <v>4</v>
      </c>
      <c r="K111" s="43" t="s">
        <v>4</v>
      </c>
      <c r="L111" s="43" t="s">
        <v>4</v>
      </c>
      <c r="M111" s="43" t="s">
        <v>4</v>
      </c>
      <c r="N111" s="43" t="s">
        <v>4</v>
      </c>
      <c r="O111" s="43" t="s">
        <v>4</v>
      </c>
      <c r="P111" s="43" t="s">
        <v>4</v>
      </c>
      <c r="Q111" s="43" t="s">
        <v>4</v>
      </c>
      <c r="R111" s="43" t="s">
        <v>4</v>
      </c>
      <c r="S111" s="43" t="s">
        <v>4</v>
      </c>
      <c r="T111" s="46" t="s">
        <v>4</v>
      </c>
      <c r="U111" s="43" t="s">
        <v>4</v>
      </c>
      <c r="V111" s="43" t="s">
        <v>4</v>
      </c>
      <c r="W111" s="60" t="s">
        <v>81</v>
      </c>
      <c r="X111" s="43" t="s">
        <v>73</v>
      </c>
      <c r="Y111" s="43" t="s">
        <v>97</v>
      </c>
      <c r="Z111" s="43" t="s">
        <v>91</v>
      </c>
      <c r="AA111" s="43" t="s">
        <v>103</v>
      </c>
      <c r="AB111" s="43" t="s">
        <v>75</v>
      </c>
      <c r="AC111" s="43" t="s">
        <v>103</v>
      </c>
      <c r="AD111" s="43" t="s">
        <v>73</v>
      </c>
      <c r="AE111" s="43" t="s">
        <v>74</v>
      </c>
      <c r="AF111" s="43" t="s">
        <v>93</v>
      </c>
      <c r="AG111" s="43" t="s">
        <v>73</v>
      </c>
      <c r="AH111" s="43" t="s">
        <v>95</v>
      </c>
      <c r="AI111" s="43" t="s">
        <v>93</v>
      </c>
      <c r="AJ111" s="43" t="s">
        <v>94</v>
      </c>
      <c r="AK111" s="43" t="s">
        <v>74</v>
      </c>
      <c r="AL111" s="43" t="s">
        <v>73</v>
      </c>
      <c r="AM111" s="43" t="s">
        <v>98</v>
      </c>
      <c r="AN111" s="43" t="s">
        <v>98</v>
      </c>
      <c r="AO111" s="43" t="s">
        <v>102</v>
      </c>
      <c r="AP111" s="43" t="s">
        <v>97</v>
      </c>
      <c r="AQ111" s="43" t="s">
        <v>74</v>
      </c>
      <c r="AR111" s="43" t="s">
        <v>75</v>
      </c>
      <c r="AS111" s="43" t="s">
        <v>96</v>
      </c>
      <c r="AT111" s="43" t="s">
        <v>97</v>
      </c>
      <c r="AU111" s="43" t="s">
        <v>92</v>
      </c>
      <c r="AV111" s="43" t="s">
        <v>94</v>
      </c>
      <c r="AW111" s="43" t="s">
        <v>101</v>
      </c>
      <c r="AX111" s="43" t="s">
        <v>100</v>
      </c>
      <c r="AY111" s="43" t="s">
        <v>103</v>
      </c>
      <c r="AZ111" s="43" t="s">
        <v>4</v>
      </c>
      <c r="BA111" s="43" t="s">
        <v>4</v>
      </c>
      <c r="BB111" s="43" t="s">
        <v>4</v>
      </c>
      <c r="BC111" s="43" t="s">
        <v>4</v>
      </c>
      <c r="BD111" s="43" t="s">
        <v>4</v>
      </c>
      <c r="BE111" s="43" t="s">
        <v>4</v>
      </c>
      <c r="BF111" s="43" t="s">
        <v>4</v>
      </c>
      <c r="BG111" s="43" t="s">
        <v>4</v>
      </c>
      <c r="BH111" s="43" t="s">
        <v>4</v>
      </c>
      <c r="BI111" s="43" t="s">
        <v>4</v>
      </c>
      <c r="BJ111" s="43" t="s">
        <v>4</v>
      </c>
      <c r="BK111" s="43" t="s">
        <v>4</v>
      </c>
      <c r="BL111" s="43" t="s">
        <v>4</v>
      </c>
      <c r="BM111" s="43" t="s">
        <v>4</v>
      </c>
      <c r="BN111" s="43" t="s">
        <v>4</v>
      </c>
      <c r="BO111" s="43" t="s">
        <v>4</v>
      </c>
      <c r="BP111" s="43" t="s">
        <v>4</v>
      </c>
      <c r="BQ111" s="43" t="s">
        <v>4</v>
      </c>
      <c r="BR111" s="43" t="s">
        <v>4</v>
      </c>
      <c r="BS111" s="43" t="s">
        <v>4</v>
      </c>
      <c r="BT111" s="43" t="s">
        <v>4</v>
      </c>
      <c r="BU111" s="43" t="s">
        <v>4</v>
      </c>
      <c r="BV111" s="43" t="s">
        <v>4</v>
      </c>
      <c r="BW111" s="43" t="s">
        <v>4</v>
      </c>
      <c r="BX111" s="43" t="s">
        <v>4</v>
      </c>
      <c r="BY111" s="43" t="s">
        <v>4</v>
      </c>
      <c r="BZ111" s="43" t="s">
        <v>4</v>
      </c>
      <c r="CA111" s="43" t="s">
        <v>4</v>
      </c>
      <c r="CB111" s="43" t="s">
        <v>4</v>
      </c>
      <c r="CC111" s="43" t="s">
        <v>4</v>
      </c>
      <c r="CD111" s="43" t="s">
        <v>4</v>
      </c>
      <c r="CE111" s="43" t="s">
        <v>4</v>
      </c>
      <c r="CF111" s="43" t="s">
        <v>4</v>
      </c>
      <c r="CG111" s="43" t="s">
        <v>4</v>
      </c>
      <c r="CH111" s="43" t="s">
        <v>4</v>
      </c>
      <c r="CI111" s="43" t="s">
        <v>4</v>
      </c>
      <c r="CJ111" s="43" t="s">
        <v>4</v>
      </c>
      <c r="CK111" s="43" t="s">
        <v>4</v>
      </c>
      <c r="CL111" s="43" t="s">
        <v>4</v>
      </c>
      <c r="CM111" s="43" t="s">
        <v>4</v>
      </c>
      <c r="CN111" s="43" t="s">
        <v>4</v>
      </c>
      <c r="CO111" s="43" t="s">
        <v>4</v>
      </c>
      <c r="CP111" s="43" t="s">
        <v>4</v>
      </c>
      <c r="CQ111" s="43" t="s">
        <v>4</v>
      </c>
      <c r="CR111" s="43" t="s">
        <v>4</v>
      </c>
      <c r="CS111" s="43" t="s">
        <v>4</v>
      </c>
      <c r="CT111" s="43" t="s">
        <v>4</v>
      </c>
      <c r="CU111" s="43" t="s">
        <v>4</v>
      </c>
      <c r="CV111" s="43" t="s">
        <v>4</v>
      </c>
      <c r="CW111" s="43" t="s">
        <v>4</v>
      </c>
      <c r="CX111" s="43" t="s">
        <v>4</v>
      </c>
      <c r="DD111" s="37" t="str">
        <f>IFERROR(VLOOKUP(A111,'peptide ligands'!A:D,4,0),FALSE)</f>
        <v>5YQZ</v>
      </c>
    </row>
    <row r="112" spans="1:108" x14ac:dyDescent="0.2">
      <c r="A112" t="s">
        <v>169</v>
      </c>
      <c r="B112" s="37" t="str">
        <f>VLOOKUP($A112,endogenous!$A:$B,2,0)</f>
        <v>gluc_human</v>
      </c>
      <c r="C112" s="43" t="s">
        <v>4</v>
      </c>
      <c r="D112" s="43" t="s">
        <v>4</v>
      </c>
      <c r="E112" s="43" t="s">
        <v>4</v>
      </c>
      <c r="F112" s="43" t="s">
        <v>4</v>
      </c>
      <c r="G112" s="43" t="s">
        <v>4</v>
      </c>
      <c r="H112" s="43" t="s">
        <v>4</v>
      </c>
      <c r="I112" s="43" t="s">
        <v>4</v>
      </c>
      <c r="J112" s="43" t="s">
        <v>4</v>
      </c>
      <c r="K112" s="43" t="s">
        <v>4</v>
      </c>
      <c r="L112" s="43" t="s">
        <v>4</v>
      </c>
      <c r="M112" s="43" t="s">
        <v>4</v>
      </c>
      <c r="N112" s="43" t="s">
        <v>4</v>
      </c>
      <c r="O112" s="43" t="s">
        <v>4</v>
      </c>
      <c r="P112" s="43" t="s">
        <v>4</v>
      </c>
      <c r="Q112" s="43" t="s">
        <v>81</v>
      </c>
      <c r="R112" s="43" t="s">
        <v>74</v>
      </c>
      <c r="S112" s="43" t="s">
        <v>89</v>
      </c>
      <c r="T112" s="57" t="s">
        <v>75</v>
      </c>
      <c r="U112" s="43" t="s">
        <v>89</v>
      </c>
      <c r="V112" s="43" t="s">
        <v>98</v>
      </c>
      <c r="W112" s="60" t="s">
        <v>81</v>
      </c>
      <c r="X112" s="43" t="s">
        <v>102</v>
      </c>
      <c r="Y112" s="43" t="s">
        <v>89</v>
      </c>
      <c r="Z112" s="43" t="s">
        <v>91</v>
      </c>
      <c r="AA112" s="43" t="s">
        <v>103</v>
      </c>
      <c r="AB112" s="43" t="s">
        <v>75</v>
      </c>
      <c r="AC112" s="43" t="s">
        <v>103</v>
      </c>
      <c r="AD112" s="43" t="s">
        <v>73</v>
      </c>
      <c r="AE112" s="43" t="s">
        <v>74</v>
      </c>
      <c r="AF112" s="43" t="s">
        <v>96</v>
      </c>
      <c r="AG112" s="43" t="s">
        <v>73</v>
      </c>
      <c r="AH112" s="43" t="s">
        <v>73</v>
      </c>
      <c r="AI112" s="43" t="s">
        <v>93</v>
      </c>
      <c r="AJ112" s="43" t="s">
        <v>94</v>
      </c>
      <c r="AK112" s="43" t="s">
        <v>89</v>
      </c>
      <c r="AL112" s="43" t="s">
        <v>91</v>
      </c>
      <c r="AM112" s="43" t="s">
        <v>97</v>
      </c>
      <c r="AN112" s="43" t="s">
        <v>102</v>
      </c>
      <c r="AO112" s="43" t="s">
        <v>102</v>
      </c>
      <c r="AP112" s="43" t="s">
        <v>95</v>
      </c>
      <c r="AQ112" s="43" t="s">
        <v>89</v>
      </c>
      <c r="AR112" s="43" t="s">
        <v>75</v>
      </c>
      <c r="AS112" s="43" t="s">
        <v>99</v>
      </c>
      <c r="AT112" s="43" t="s">
        <v>102</v>
      </c>
      <c r="AU112" s="43" t="s">
        <v>92</v>
      </c>
      <c r="AV112" s="43" t="s">
        <v>94</v>
      </c>
      <c r="AW112" s="43" t="s">
        <v>96</v>
      </c>
      <c r="AX112" s="43" t="s">
        <v>95</v>
      </c>
      <c r="AY112" s="43" t="s">
        <v>91</v>
      </c>
      <c r="AZ112" s="43" t="s">
        <v>98</v>
      </c>
      <c r="BA112" s="43" t="s">
        <v>91</v>
      </c>
      <c r="BB112" s="43" t="s">
        <v>4</v>
      </c>
      <c r="BC112" s="43" t="s">
        <v>4</v>
      </c>
      <c r="BD112" s="43" t="s">
        <v>4</v>
      </c>
      <c r="BE112" s="43" t="s">
        <v>4</v>
      </c>
      <c r="BF112" s="43" t="s">
        <v>4</v>
      </c>
      <c r="BG112" s="43" t="s">
        <v>4</v>
      </c>
      <c r="BH112" s="43" t="s">
        <v>4</v>
      </c>
      <c r="BI112" s="43" t="s">
        <v>4</v>
      </c>
      <c r="BJ112" s="43" t="s">
        <v>4</v>
      </c>
      <c r="BK112" s="43" t="s">
        <v>4</v>
      </c>
      <c r="BL112" s="43" t="s">
        <v>4</v>
      </c>
      <c r="BM112" s="43" t="s">
        <v>4</v>
      </c>
      <c r="BN112" s="43" t="s">
        <v>4</v>
      </c>
      <c r="BO112" s="43" t="s">
        <v>4</v>
      </c>
      <c r="BP112" s="43" t="s">
        <v>4</v>
      </c>
      <c r="BQ112" s="43" t="s">
        <v>4</v>
      </c>
      <c r="BR112" s="43" t="s">
        <v>4</v>
      </c>
      <c r="BS112" s="43" t="s">
        <v>4</v>
      </c>
      <c r="BT112" s="43" t="s">
        <v>4</v>
      </c>
      <c r="BU112" s="43" t="s">
        <v>4</v>
      </c>
      <c r="BV112" s="43" t="s">
        <v>4</v>
      </c>
      <c r="BW112" s="43" t="s">
        <v>4</v>
      </c>
      <c r="BX112" s="43" t="s">
        <v>4</v>
      </c>
      <c r="BY112" s="43" t="s">
        <v>4</v>
      </c>
      <c r="BZ112" s="43" t="s">
        <v>4</v>
      </c>
      <c r="CA112" s="43" t="s">
        <v>4</v>
      </c>
      <c r="CB112" s="43" t="s">
        <v>4</v>
      </c>
      <c r="CC112" s="43" t="s">
        <v>4</v>
      </c>
      <c r="CD112" s="43" t="s">
        <v>4</v>
      </c>
      <c r="CE112" s="43" t="s">
        <v>4</v>
      </c>
      <c r="CF112" s="43" t="s">
        <v>4</v>
      </c>
      <c r="CG112" s="43" t="s">
        <v>4</v>
      </c>
      <c r="CH112" s="43" t="s">
        <v>4</v>
      </c>
      <c r="CI112" s="43" t="s">
        <v>4</v>
      </c>
      <c r="CJ112" s="43" t="s">
        <v>4</v>
      </c>
      <c r="CK112" s="43" t="s">
        <v>4</v>
      </c>
      <c r="CL112" s="43" t="s">
        <v>4</v>
      </c>
      <c r="CM112" s="43" t="s">
        <v>4</v>
      </c>
      <c r="CN112" s="43" t="s">
        <v>4</v>
      </c>
      <c r="CO112" s="43" t="s">
        <v>4</v>
      </c>
      <c r="CP112" s="43" t="s">
        <v>4</v>
      </c>
      <c r="CQ112" s="43" t="s">
        <v>4</v>
      </c>
      <c r="CR112" s="43" t="s">
        <v>4</v>
      </c>
      <c r="CS112" s="43" t="s">
        <v>4</v>
      </c>
      <c r="CT112" s="43" t="s">
        <v>4</v>
      </c>
      <c r="CU112" s="43" t="s">
        <v>4</v>
      </c>
      <c r="CV112" s="43" t="s">
        <v>4</v>
      </c>
      <c r="CW112" s="43" t="s">
        <v>4</v>
      </c>
      <c r="CX112" s="43" t="s">
        <v>4</v>
      </c>
      <c r="DD112" s="37" t="str">
        <f>IFERROR(VLOOKUP(A112,'peptide ligands'!A:D,4,0),FALSE)</f>
        <v>5VAI</v>
      </c>
    </row>
    <row r="113" spans="1:108" x14ac:dyDescent="0.2">
      <c r="A113" t="s">
        <v>391</v>
      </c>
      <c r="B113" s="37" t="str">
        <f>VLOOKUP($A113,endogenous!$A:$B,2,0)</f>
        <v>gluc_human</v>
      </c>
      <c r="C113" s="43" t="s">
        <v>4</v>
      </c>
      <c r="D113" s="43" t="s">
        <v>4</v>
      </c>
      <c r="E113" s="43" t="s">
        <v>4</v>
      </c>
      <c r="F113" s="43" t="s">
        <v>4</v>
      </c>
      <c r="G113" s="43" t="s">
        <v>4</v>
      </c>
      <c r="H113" s="43" t="s">
        <v>4</v>
      </c>
      <c r="I113" s="43" t="s">
        <v>4</v>
      </c>
      <c r="J113" s="43" t="s">
        <v>4</v>
      </c>
      <c r="K113" s="43" t="s">
        <v>4</v>
      </c>
      <c r="L113" s="43" t="s">
        <v>4</v>
      </c>
      <c r="M113" s="43" t="s">
        <v>4</v>
      </c>
      <c r="N113" s="43" t="s">
        <v>4</v>
      </c>
      <c r="O113" s="43" t="s">
        <v>4</v>
      </c>
      <c r="P113" s="43" t="s">
        <v>4</v>
      </c>
      <c r="Q113" s="43" t="s">
        <v>4</v>
      </c>
      <c r="R113" s="43" t="s">
        <v>4</v>
      </c>
      <c r="S113" s="43" t="s">
        <v>4</v>
      </c>
      <c r="T113" s="46" t="s">
        <v>4</v>
      </c>
      <c r="U113" s="43" t="s">
        <v>4</v>
      </c>
      <c r="V113" s="43" t="s">
        <v>4</v>
      </c>
      <c r="W113" s="60" t="s">
        <v>81</v>
      </c>
      <c r="X113" s="43" t="s">
        <v>102</v>
      </c>
      <c r="Y113" s="43" t="s">
        <v>89</v>
      </c>
      <c r="Z113" s="43" t="s">
        <v>91</v>
      </c>
      <c r="AA113" s="43" t="s">
        <v>103</v>
      </c>
      <c r="AB113" s="43" t="s">
        <v>75</v>
      </c>
      <c r="AC113" s="43" t="s">
        <v>103</v>
      </c>
      <c r="AD113" s="43" t="s">
        <v>73</v>
      </c>
      <c r="AE113" s="43" t="s">
        <v>74</v>
      </c>
      <c r="AF113" s="43" t="s">
        <v>96</v>
      </c>
      <c r="AG113" s="43" t="s">
        <v>73</v>
      </c>
      <c r="AH113" s="43" t="s">
        <v>73</v>
      </c>
      <c r="AI113" s="43" t="s">
        <v>93</v>
      </c>
      <c r="AJ113" s="43" t="s">
        <v>94</v>
      </c>
      <c r="AK113" s="43" t="s">
        <v>89</v>
      </c>
      <c r="AL113" s="43" t="s">
        <v>91</v>
      </c>
      <c r="AM113" s="43" t="s">
        <v>97</v>
      </c>
      <c r="AN113" s="43" t="s">
        <v>102</v>
      </c>
      <c r="AO113" s="43" t="s">
        <v>102</v>
      </c>
      <c r="AP113" s="43" t="s">
        <v>95</v>
      </c>
      <c r="AQ113" s="43" t="s">
        <v>89</v>
      </c>
      <c r="AR113" s="43" t="s">
        <v>75</v>
      </c>
      <c r="AS113" s="43" t="s">
        <v>99</v>
      </c>
      <c r="AT113" s="43" t="s">
        <v>102</v>
      </c>
      <c r="AU113" s="43" t="s">
        <v>92</v>
      </c>
      <c r="AV113" s="43" t="s">
        <v>94</v>
      </c>
      <c r="AW113" s="43" t="s">
        <v>96</v>
      </c>
      <c r="AX113" s="43" t="s">
        <v>95</v>
      </c>
      <c r="AY113" s="43" t="s">
        <v>91</v>
      </c>
      <c r="AZ113" s="43" t="s">
        <v>98</v>
      </c>
      <c r="BA113" s="43" t="s">
        <v>91</v>
      </c>
      <c r="BB113" s="43" t="s">
        <v>4</v>
      </c>
      <c r="BC113" s="43" t="s">
        <v>4</v>
      </c>
      <c r="BD113" s="43" t="s">
        <v>4</v>
      </c>
      <c r="BE113" s="43" t="s">
        <v>4</v>
      </c>
      <c r="BF113" s="43" t="s">
        <v>4</v>
      </c>
      <c r="BG113" s="43" t="s">
        <v>4</v>
      </c>
      <c r="BH113" s="43" t="s">
        <v>4</v>
      </c>
      <c r="BI113" s="43" t="s">
        <v>4</v>
      </c>
      <c r="BJ113" s="43" t="s">
        <v>4</v>
      </c>
      <c r="BK113" s="43" t="s">
        <v>4</v>
      </c>
      <c r="BL113" s="43" t="s">
        <v>4</v>
      </c>
      <c r="BM113" s="43" t="s">
        <v>4</v>
      </c>
      <c r="BN113" s="43" t="s">
        <v>4</v>
      </c>
      <c r="BO113" s="43" t="s">
        <v>4</v>
      </c>
      <c r="BP113" s="43" t="s">
        <v>4</v>
      </c>
      <c r="BQ113" s="43" t="s">
        <v>4</v>
      </c>
      <c r="BR113" s="43" t="s">
        <v>4</v>
      </c>
      <c r="BS113" s="43" t="s">
        <v>4</v>
      </c>
      <c r="BT113" s="43" t="s">
        <v>4</v>
      </c>
      <c r="BU113" s="43" t="s">
        <v>4</v>
      </c>
      <c r="BV113" s="43" t="s">
        <v>4</v>
      </c>
      <c r="BW113" s="43" t="s">
        <v>4</v>
      </c>
      <c r="BX113" s="43" t="s">
        <v>4</v>
      </c>
      <c r="BY113" s="43" t="s">
        <v>4</v>
      </c>
      <c r="BZ113" s="43" t="s">
        <v>4</v>
      </c>
      <c r="CA113" s="43" t="s">
        <v>4</v>
      </c>
      <c r="CB113" s="43" t="s">
        <v>4</v>
      </c>
      <c r="CC113" s="43" t="s">
        <v>4</v>
      </c>
      <c r="CD113" s="43" t="s">
        <v>4</v>
      </c>
      <c r="CE113" s="43" t="s">
        <v>4</v>
      </c>
      <c r="CF113" s="43" t="s">
        <v>4</v>
      </c>
      <c r="CG113" s="43" t="s">
        <v>4</v>
      </c>
      <c r="CH113" s="43" t="s">
        <v>4</v>
      </c>
      <c r="CI113" s="43" t="s">
        <v>4</v>
      </c>
      <c r="CJ113" s="43" t="s">
        <v>4</v>
      </c>
      <c r="CK113" s="43" t="s">
        <v>4</v>
      </c>
      <c r="CL113" s="43" t="s">
        <v>4</v>
      </c>
      <c r="CM113" s="43" t="s">
        <v>4</v>
      </c>
      <c r="CN113" s="43" t="s">
        <v>4</v>
      </c>
      <c r="CO113" s="43" t="s">
        <v>4</v>
      </c>
      <c r="CP113" s="43" t="s">
        <v>4</v>
      </c>
      <c r="CQ113" s="43" t="s">
        <v>4</v>
      </c>
      <c r="CR113" s="43" t="s">
        <v>4</v>
      </c>
      <c r="CS113" s="43" t="s">
        <v>4</v>
      </c>
      <c r="CT113" s="43" t="s">
        <v>4</v>
      </c>
      <c r="CU113" s="43" t="s">
        <v>4</v>
      </c>
      <c r="CV113" s="43" t="s">
        <v>4</v>
      </c>
      <c r="CW113" s="43" t="s">
        <v>4</v>
      </c>
      <c r="CX113" s="43" t="s">
        <v>4</v>
      </c>
      <c r="DD113" s="37" t="str">
        <f>IFERROR(VLOOKUP(A113,'peptide ligands'!A:D,4,0),FALSE)</f>
        <v>4ZGM</v>
      </c>
    </row>
    <row r="114" spans="1:108" x14ac:dyDescent="0.2">
      <c r="A114" t="s">
        <v>276</v>
      </c>
      <c r="B114" s="37" t="str">
        <f>VLOOKUP($A114,endogenous!$A:$B,2,0)</f>
        <v>gluc_human</v>
      </c>
      <c r="C114" s="43" t="s">
        <v>4</v>
      </c>
      <c r="D114" s="43" t="s">
        <v>4</v>
      </c>
      <c r="E114" s="43" t="s">
        <v>4</v>
      </c>
      <c r="F114" s="43" t="s">
        <v>4</v>
      </c>
      <c r="G114" s="43" t="s">
        <v>4</v>
      </c>
      <c r="H114" s="43" t="s">
        <v>4</v>
      </c>
      <c r="I114" s="43" t="s">
        <v>4</v>
      </c>
      <c r="J114" s="43" t="s">
        <v>4</v>
      </c>
      <c r="K114" s="43" t="s">
        <v>4</v>
      </c>
      <c r="L114" s="43" t="s">
        <v>4</v>
      </c>
      <c r="M114" s="43" t="s">
        <v>4</v>
      </c>
      <c r="N114" s="43" t="s">
        <v>4</v>
      </c>
      <c r="O114" s="43" t="s">
        <v>4</v>
      </c>
      <c r="P114" s="43" t="s">
        <v>4</v>
      </c>
      <c r="Q114" s="43" t="s">
        <v>4</v>
      </c>
      <c r="R114" s="43" t="s">
        <v>4</v>
      </c>
      <c r="S114" s="43" t="s">
        <v>4</v>
      </c>
      <c r="T114" s="46" t="s">
        <v>4</v>
      </c>
      <c r="U114" s="43" t="s">
        <v>4</v>
      </c>
      <c r="V114" s="43" t="s">
        <v>4</v>
      </c>
      <c r="W114" s="60" t="s">
        <v>81</v>
      </c>
      <c r="X114" s="43" t="s">
        <v>102</v>
      </c>
      <c r="Y114" s="43" t="s">
        <v>74</v>
      </c>
      <c r="Z114" s="43" t="s">
        <v>91</v>
      </c>
      <c r="AA114" s="43" t="s">
        <v>73</v>
      </c>
      <c r="AB114" s="43" t="s">
        <v>75</v>
      </c>
      <c r="AC114" s="43" t="s">
        <v>73</v>
      </c>
      <c r="AD114" s="43" t="s">
        <v>74</v>
      </c>
      <c r="AE114" s="43" t="s">
        <v>89</v>
      </c>
      <c r="AF114" s="43" t="s">
        <v>101</v>
      </c>
      <c r="AG114" s="43" t="s">
        <v>100</v>
      </c>
      <c r="AH114" s="43" t="s">
        <v>103</v>
      </c>
      <c r="AI114" s="43" t="s">
        <v>99</v>
      </c>
      <c r="AJ114" s="43" t="s">
        <v>94</v>
      </c>
      <c r="AK114" s="43" t="s">
        <v>74</v>
      </c>
      <c r="AL114" s="43" t="s">
        <v>100</v>
      </c>
      <c r="AM114" s="43" t="s">
        <v>94</v>
      </c>
      <c r="AN114" s="43" t="s">
        <v>102</v>
      </c>
      <c r="AO114" s="43" t="s">
        <v>102</v>
      </c>
      <c r="AP114" s="43" t="s">
        <v>98</v>
      </c>
      <c r="AQ114" s="43" t="s">
        <v>74</v>
      </c>
      <c r="AR114" s="43" t="s">
        <v>75</v>
      </c>
      <c r="AS114" s="43" t="s">
        <v>99</v>
      </c>
      <c r="AT114" s="43" t="s">
        <v>100</v>
      </c>
      <c r="AU114" s="43" t="s">
        <v>92</v>
      </c>
      <c r="AV114" s="43" t="s">
        <v>94</v>
      </c>
      <c r="AW114" s="43" t="s">
        <v>99</v>
      </c>
      <c r="AX114" s="43" t="s">
        <v>97</v>
      </c>
      <c r="AY114" s="43" t="s">
        <v>103</v>
      </c>
      <c r="AZ114" s="43" t="s">
        <v>95</v>
      </c>
      <c r="BA114" s="43" t="s">
        <v>99</v>
      </c>
      <c r="BB114" s="43" t="s">
        <v>103</v>
      </c>
      <c r="BC114" s="43" t="s">
        <v>74</v>
      </c>
      <c r="BD114" s="43" t="s">
        <v>4</v>
      </c>
      <c r="BE114" s="43" t="s">
        <v>4</v>
      </c>
      <c r="BF114" s="43" t="s">
        <v>4</v>
      </c>
      <c r="BG114" s="43" t="s">
        <v>4</v>
      </c>
      <c r="BH114" s="43" t="s">
        <v>4</v>
      </c>
      <c r="BI114" s="43" t="s">
        <v>4</v>
      </c>
      <c r="BJ114" s="43" t="s">
        <v>4</v>
      </c>
      <c r="BK114" s="43" t="s">
        <v>4</v>
      </c>
      <c r="BL114" s="43" t="s">
        <v>4</v>
      </c>
      <c r="BM114" s="43" t="s">
        <v>4</v>
      </c>
      <c r="BN114" s="43" t="s">
        <v>4</v>
      </c>
      <c r="BO114" s="43" t="s">
        <v>4</v>
      </c>
      <c r="BP114" s="43" t="s">
        <v>4</v>
      </c>
      <c r="BQ114" s="43" t="s">
        <v>4</v>
      </c>
      <c r="BR114" s="43" t="s">
        <v>4</v>
      </c>
      <c r="BS114" s="43" t="s">
        <v>4</v>
      </c>
      <c r="BT114" s="43" t="s">
        <v>4</v>
      </c>
      <c r="BU114" s="43" t="s">
        <v>4</v>
      </c>
      <c r="BV114" s="43" t="s">
        <v>4</v>
      </c>
      <c r="BW114" s="43" t="s">
        <v>4</v>
      </c>
      <c r="BX114" s="43" t="s">
        <v>4</v>
      </c>
      <c r="BY114" s="43" t="s">
        <v>4</v>
      </c>
      <c r="BZ114" s="43" t="s">
        <v>4</v>
      </c>
      <c r="CA114" s="43" t="s">
        <v>4</v>
      </c>
      <c r="CB114" s="43" t="s">
        <v>4</v>
      </c>
      <c r="CC114" s="43" t="s">
        <v>4</v>
      </c>
      <c r="CD114" s="43" t="s">
        <v>4</v>
      </c>
      <c r="CE114" s="43" t="s">
        <v>4</v>
      </c>
      <c r="CF114" s="43" t="s">
        <v>4</v>
      </c>
      <c r="CG114" s="43" t="s">
        <v>4</v>
      </c>
      <c r="CH114" s="43" t="s">
        <v>4</v>
      </c>
      <c r="CI114" s="43" t="s">
        <v>4</v>
      </c>
      <c r="CJ114" s="43" t="s">
        <v>4</v>
      </c>
      <c r="CK114" s="43" t="s">
        <v>4</v>
      </c>
      <c r="CL114" s="43" t="s">
        <v>4</v>
      </c>
      <c r="CM114" s="43" t="s">
        <v>4</v>
      </c>
      <c r="CN114" s="43" t="s">
        <v>4</v>
      </c>
      <c r="CO114" s="43" t="s">
        <v>4</v>
      </c>
      <c r="CP114" s="43" t="s">
        <v>4</v>
      </c>
      <c r="CQ114" s="43" t="s">
        <v>4</v>
      </c>
      <c r="CR114" s="43" t="s">
        <v>4</v>
      </c>
      <c r="CS114" s="43" t="s">
        <v>4</v>
      </c>
      <c r="CT114" s="43" t="s">
        <v>4</v>
      </c>
      <c r="CU114" s="43" t="s">
        <v>4</v>
      </c>
      <c r="CV114" s="43" t="s">
        <v>4</v>
      </c>
      <c r="CW114" s="43" t="s">
        <v>4</v>
      </c>
      <c r="CX114" s="43" t="s">
        <v>4</v>
      </c>
      <c r="DD114" s="37" t="b">
        <f>IFERROR(VLOOKUP(A114,'peptide ligands'!A:D,4,0),FALSE)</f>
        <v>0</v>
      </c>
    </row>
    <row r="115" spans="1:108" x14ac:dyDescent="0.2">
      <c r="A115" t="s">
        <v>329</v>
      </c>
      <c r="B115" s="37" t="str">
        <f>VLOOKUP($A115,endogenous!$A:$B,2,0)</f>
        <v>gluc_mouse</v>
      </c>
      <c r="C115" s="43" t="s">
        <v>4</v>
      </c>
      <c r="D115" s="43" t="s">
        <v>4</v>
      </c>
      <c r="E115" s="43" t="s">
        <v>4</v>
      </c>
      <c r="F115" s="43" t="s">
        <v>4</v>
      </c>
      <c r="G115" s="43" t="s">
        <v>4</v>
      </c>
      <c r="H115" s="43" t="s">
        <v>4</v>
      </c>
      <c r="I115" s="43" t="s">
        <v>4</v>
      </c>
      <c r="J115" s="43" t="s">
        <v>4</v>
      </c>
      <c r="K115" s="43" t="s">
        <v>4</v>
      </c>
      <c r="L115" s="43" t="s">
        <v>4</v>
      </c>
      <c r="M115" s="43" t="s">
        <v>4</v>
      </c>
      <c r="N115" s="43" t="s">
        <v>4</v>
      </c>
      <c r="O115" s="43" t="s">
        <v>4</v>
      </c>
      <c r="P115" s="43" t="s">
        <v>4</v>
      </c>
      <c r="Q115" s="43" t="s">
        <v>4</v>
      </c>
      <c r="R115" s="43" t="s">
        <v>4</v>
      </c>
      <c r="S115" s="43" t="s">
        <v>4</v>
      </c>
      <c r="T115" s="46" t="s">
        <v>4</v>
      </c>
      <c r="U115" s="43" t="s">
        <v>4</v>
      </c>
      <c r="V115" s="43" t="s">
        <v>4</v>
      </c>
      <c r="W115" s="60" t="s">
        <v>81</v>
      </c>
      <c r="X115" s="43" t="s">
        <v>102</v>
      </c>
      <c r="Y115" s="43" t="s">
        <v>74</v>
      </c>
      <c r="Z115" s="43" t="s">
        <v>91</v>
      </c>
      <c r="AA115" s="43" t="s">
        <v>73</v>
      </c>
      <c r="AB115" s="43" t="s">
        <v>75</v>
      </c>
      <c r="AC115" s="43" t="s">
        <v>73</v>
      </c>
      <c r="AD115" s="43" t="s">
        <v>74</v>
      </c>
      <c r="AE115" s="43" t="s">
        <v>89</v>
      </c>
      <c r="AF115" s="43" t="s">
        <v>101</v>
      </c>
      <c r="AG115" s="43" t="s">
        <v>73</v>
      </c>
      <c r="AH115" s="43" t="s">
        <v>103</v>
      </c>
      <c r="AI115" s="43" t="s">
        <v>99</v>
      </c>
      <c r="AJ115" s="43" t="s">
        <v>94</v>
      </c>
      <c r="AK115" s="43" t="s">
        <v>74</v>
      </c>
      <c r="AL115" s="43" t="s">
        <v>100</v>
      </c>
      <c r="AM115" s="43" t="s">
        <v>94</v>
      </c>
      <c r="AN115" s="43" t="s">
        <v>102</v>
      </c>
      <c r="AO115" s="43" t="s">
        <v>103</v>
      </c>
      <c r="AP115" s="43" t="s">
        <v>98</v>
      </c>
      <c r="AQ115" s="43" t="s">
        <v>74</v>
      </c>
      <c r="AR115" s="43" t="s">
        <v>75</v>
      </c>
      <c r="AS115" s="43" t="s">
        <v>99</v>
      </c>
      <c r="AT115" s="43" t="s">
        <v>100</v>
      </c>
      <c r="AU115" s="43" t="s">
        <v>92</v>
      </c>
      <c r="AV115" s="43" t="s">
        <v>94</v>
      </c>
      <c r="AW115" s="43" t="s">
        <v>99</v>
      </c>
      <c r="AX115" s="43" t="s">
        <v>97</v>
      </c>
      <c r="AY115" s="43" t="s">
        <v>103</v>
      </c>
      <c r="AZ115" s="43" t="s">
        <v>95</v>
      </c>
      <c r="BA115" s="43" t="s">
        <v>99</v>
      </c>
      <c r="BB115" s="43" t="s">
        <v>103</v>
      </c>
      <c r="BC115" s="43" t="s">
        <v>74</v>
      </c>
      <c r="BD115" s="43" t="s">
        <v>4</v>
      </c>
      <c r="BE115" s="43" t="s">
        <v>4</v>
      </c>
      <c r="BF115" s="43" t="s">
        <v>4</v>
      </c>
      <c r="BG115" s="43" t="s">
        <v>4</v>
      </c>
      <c r="BH115" s="43" t="s">
        <v>4</v>
      </c>
      <c r="BI115" s="43" t="s">
        <v>4</v>
      </c>
      <c r="BJ115" s="43" t="s">
        <v>4</v>
      </c>
      <c r="BK115" s="43" t="s">
        <v>4</v>
      </c>
      <c r="BL115" s="43" t="s">
        <v>4</v>
      </c>
      <c r="BM115" s="43" t="s">
        <v>4</v>
      </c>
      <c r="BN115" s="43" t="s">
        <v>4</v>
      </c>
      <c r="BO115" s="43" t="s">
        <v>4</v>
      </c>
      <c r="BP115" s="43" t="s">
        <v>4</v>
      </c>
      <c r="BQ115" s="43" t="s">
        <v>4</v>
      </c>
      <c r="BR115" s="43" t="s">
        <v>4</v>
      </c>
      <c r="BS115" s="43" t="s">
        <v>4</v>
      </c>
      <c r="BT115" s="43" t="s">
        <v>4</v>
      </c>
      <c r="BU115" s="43" t="s">
        <v>4</v>
      </c>
      <c r="BV115" s="43" t="s">
        <v>4</v>
      </c>
      <c r="BW115" s="43" t="s">
        <v>4</v>
      </c>
      <c r="BX115" s="43" t="s">
        <v>4</v>
      </c>
      <c r="BY115" s="43" t="s">
        <v>4</v>
      </c>
      <c r="BZ115" s="43" t="s">
        <v>4</v>
      </c>
      <c r="CA115" s="43" t="s">
        <v>4</v>
      </c>
      <c r="CB115" s="43" t="s">
        <v>4</v>
      </c>
      <c r="CC115" s="43" t="s">
        <v>4</v>
      </c>
      <c r="CD115" s="43" t="s">
        <v>4</v>
      </c>
      <c r="CE115" s="43" t="s">
        <v>4</v>
      </c>
      <c r="CF115" s="43" t="s">
        <v>4</v>
      </c>
      <c r="CG115" s="43" t="s">
        <v>4</v>
      </c>
      <c r="CH115" s="43" t="s">
        <v>4</v>
      </c>
      <c r="CI115" s="43" t="s">
        <v>4</v>
      </c>
      <c r="CJ115" s="43" t="s">
        <v>4</v>
      </c>
      <c r="CK115" s="43" t="s">
        <v>4</v>
      </c>
      <c r="CL115" s="43" t="s">
        <v>4</v>
      </c>
      <c r="CM115" s="43" t="s">
        <v>4</v>
      </c>
      <c r="CN115" s="43" t="s">
        <v>4</v>
      </c>
      <c r="CO115" s="43" t="s">
        <v>4</v>
      </c>
      <c r="CP115" s="43" t="s">
        <v>4</v>
      </c>
      <c r="CQ115" s="43" t="s">
        <v>4</v>
      </c>
      <c r="CR115" s="43" t="s">
        <v>4</v>
      </c>
      <c r="CS115" s="43" t="s">
        <v>4</v>
      </c>
      <c r="CT115" s="43" t="s">
        <v>4</v>
      </c>
      <c r="CU115" s="43" t="s">
        <v>4</v>
      </c>
      <c r="CV115" s="43" t="s">
        <v>4</v>
      </c>
      <c r="CW115" s="43" t="s">
        <v>4</v>
      </c>
      <c r="CX115" s="43" t="s">
        <v>4</v>
      </c>
      <c r="DD115" s="37" t="b">
        <f>IFERROR(VLOOKUP(A115,'peptide ligands'!A:D,4,0),FALSE)</f>
        <v>0</v>
      </c>
    </row>
    <row r="116" spans="1:108" x14ac:dyDescent="0.2">
      <c r="A116" t="s">
        <v>330</v>
      </c>
      <c r="B116" s="37" t="str">
        <f>VLOOKUP($A116,endogenous!$A:$B,2,0)</f>
        <v>gluc_rat</v>
      </c>
      <c r="C116" s="43" t="s">
        <v>4</v>
      </c>
      <c r="D116" s="43" t="s">
        <v>4</v>
      </c>
      <c r="E116" s="43" t="s">
        <v>4</v>
      </c>
      <c r="F116" s="43" t="s">
        <v>4</v>
      </c>
      <c r="G116" s="43" t="s">
        <v>4</v>
      </c>
      <c r="H116" s="43" t="s">
        <v>4</v>
      </c>
      <c r="I116" s="43" t="s">
        <v>4</v>
      </c>
      <c r="J116" s="43" t="s">
        <v>4</v>
      </c>
      <c r="K116" s="43" t="s">
        <v>4</v>
      </c>
      <c r="L116" s="43" t="s">
        <v>4</v>
      </c>
      <c r="M116" s="43" t="s">
        <v>4</v>
      </c>
      <c r="N116" s="43" t="s">
        <v>4</v>
      </c>
      <c r="O116" s="43" t="s">
        <v>4</v>
      </c>
      <c r="P116" s="43" t="s">
        <v>4</v>
      </c>
      <c r="Q116" s="43" t="s">
        <v>4</v>
      </c>
      <c r="R116" s="43" t="s">
        <v>4</v>
      </c>
      <c r="S116" s="43" t="s">
        <v>4</v>
      </c>
      <c r="T116" s="46" t="s">
        <v>4</v>
      </c>
      <c r="U116" s="43" t="s">
        <v>4</v>
      </c>
      <c r="V116" s="43" t="s">
        <v>4</v>
      </c>
      <c r="W116" s="60" t="s">
        <v>81</v>
      </c>
      <c r="X116" s="43" t="s">
        <v>102</v>
      </c>
      <c r="Y116" s="43" t="s">
        <v>74</v>
      </c>
      <c r="Z116" s="43" t="s">
        <v>91</v>
      </c>
      <c r="AA116" s="43" t="s">
        <v>73</v>
      </c>
      <c r="AB116" s="43" t="s">
        <v>75</v>
      </c>
      <c r="AC116" s="43" t="s">
        <v>73</v>
      </c>
      <c r="AD116" s="43" t="s">
        <v>74</v>
      </c>
      <c r="AE116" s="43" t="s">
        <v>89</v>
      </c>
      <c r="AF116" s="43" t="s">
        <v>101</v>
      </c>
      <c r="AG116" s="43" t="s">
        <v>100</v>
      </c>
      <c r="AH116" s="43" t="s">
        <v>103</v>
      </c>
      <c r="AI116" s="43" t="s">
        <v>99</v>
      </c>
      <c r="AJ116" s="43" t="s">
        <v>94</v>
      </c>
      <c r="AK116" s="43" t="s">
        <v>74</v>
      </c>
      <c r="AL116" s="43" t="s">
        <v>100</v>
      </c>
      <c r="AM116" s="43" t="s">
        <v>94</v>
      </c>
      <c r="AN116" s="43" t="s">
        <v>102</v>
      </c>
      <c r="AO116" s="43" t="s">
        <v>103</v>
      </c>
      <c r="AP116" s="43" t="s">
        <v>98</v>
      </c>
      <c r="AQ116" s="43" t="s">
        <v>74</v>
      </c>
      <c r="AR116" s="43" t="s">
        <v>75</v>
      </c>
      <c r="AS116" s="43" t="s">
        <v>99</v>
      </c>
      <c r="AT116" s="43" t="s">
        <v>100</v>
      </c>
      <c r="AU116" s="43" t="s">
        <v>92</v>
      </c>
      <c r="AV116" s="43" t="s">
        <v>94</v>
      </c>
      <c r="AW116" s="43" t="s">
        <v>99</v>
      </c>
      <c r="AX116" s="43" t="s">
        <v>97</v>
      </c>
      <c r="AY116" s="43" t="s">
        <v>103</v>
      </c>
      <c r="AZ116" s="43" t="s">
        <v>95</v>
      </c>
      <c r="BA116" s="43" t="s">
        <v>99</v>
      </c>
      <c r="BB116" s="43" t="s">
        <v>103</v>
      </c>
      <c r="BC116" s="43" t="s">
        <v>74</v>
      </c>
      <c r="BD116" s="43" t="s">
        <v>4</v>
      </c>
      <c r="BE116" s="43" t="s">
        <v>4</v>
      </c>
      <c r="BF116" s="43" t="s">
        <v>4</v>
      </c>
      <c r="BG116" s="43" t="s">
        <v>4</v>
      </c>
      <c r="BH116" s="43" t="s">
        <v>4</v>
      </c>
      <c r="BI116" s="43" t="s">
        <v>4</v>
      </c>
      <c r="BJ116" s="43" t="s">
        <v>4</v>
      </c>
      <c r="BK116" s="43" t="s">
        <v>4</v>
      </c>
      <c r="BL116" s="43" t="s">
        <v>4</v>
      </c>
      <c r="BM116" s="43" t="s">
        <v>4</v>
      </c>
      <c r="BN116" s="43" t="s">
        <v>4</v>
      </c>
      <c r="BO116" s="43" t="s">
        <v>4</v>
      </c>
      <c r="BP116" s="43" t="s">
        <v>4</v>
      </c>
      <c r="BQ116" s="43" t="s">
        <v>4</v>
      </c>
      <c r="BR116" s="43" t="s">
        <v>4</v>
      </c>
      <c r="BS116" s="43" t="s">
        <v>4</v>
      </c>
      <c r="BT116" s="43" t="s">
        <v>4</v>
      </c>
      <c r="BU116" s="43" t="s">
        <v>4</v>
      </c>
      <c r="BV116" s="43" t="s">
        <v>4</v>
      </c>
      <c r="BW116" s="43" t="s">
        <v>4</v>
      </c>
      <c r="BX116" s="43" t="s">
        <v>4</v>
      </c>
      <c r="BY116" s="43" t="s">
        <v>4</v>
      </c>
      <c r="BZ116" s="43" t="s">
        <v>4</v>
      </c>
      <c r="CA116" s="43" t="s">
        <v>4</v>
      </c>
      <c r="CB116" s="43" t="s">
        <v>4</v>
      </c>
      <c r="CC116" s="43" t="s">
        <v>4</v>
      </c>
      <c r="CD116" s="43" t="s">
        <v>4</v>
      </c>
      <c r="CE116" s="43" t="s">
        <v>4</v>
      </c>
      <c r="CF116" s="43" t="s">
        <v>4</v>
      </c>
      <c r="CG116" s="43" t="s">
        <v>4</v>
      </c>
      <c r="CH116" s="43" t="s">
        <v>4</v>
      </c>
      <c r="CI116" s="43" t="s">
        <v>4</v>
      </c>
      <c r="CJ116" s="43" t="s">
        <v>4</v>
      </c>
      <c r="CK116" s="43" t="s">
        <v>4</v>
      </c>
      <c r="CL116" s="43" t="s">
        <v>4</v>
      </c>
      <c r="CM116" s="43" t="s">
        <v>4</v>
      </c>
      <c r="CN116" s="43" t="s">
        <v>4</v>
      </c>
      <c r="CO116" s="43" t="s">
        <v>4</v>
      </c>
      <c r="CP116" s="43" t="s">
        <v>4</v>
      </c>
      <c r="CQ116" s="43" t="s">
        <v>4</v>
      </c>
      <c r="CR116" s="43" t="s">
        <v>4</v>
      </c>
      <c r="CS116" s="43" t="s">
        <v>4</v>
      </c>
      <c r="CT116" s="43" t="s">
        <v>4</v>
      </c>
      <c r="CU116" s="43" t="s">
        <v>4</v>
      </c>
      <c r="CV116" s="43" t="s">
        <v>4</v>
      </c>
      <c r="CW116" s="43" t="s">
        <v>4</v>
      </c>
      <c r="CX116" s="43" t="s">
        <v>4</v>
      </c>
      <c r="DD116" s="37" t="b">
        <f>IFERROR(VLOOKUP(A116,'peptide ligands'!A:D,4,0),FALSE)</f>
        <v>0</v>
      </c>
    </row>
    <row r="117" spans="1:108" x14ac:dyDescent="0.2">
      <c r="A117" t="s">
        <v>241</v>
      </c>
      <c r="B117" s="37" t="str">
        <f>VLOOKUP($A117,endogenous!$A:$B,2,0)</f>
        <v>paca_human</v>
      </c>
      <c r="C117" s="43" t="s">
        <v>4</v>
      </c>
      <c r="D117" s="43" t="s">
        <v>4</v>
      </c>
      <c r="E117" s="43" t="s">
        <v>4</v>
      </c>
      <c r="F117" s="43" t="s">
        <v>4</v>
      </c>
      <c r="G117" s="43" t="s">
        <v>4</v>
      </c>
      <c r="H117" s="43" t="s">
        <v>4</v>
      </c>
      <c r="I117" s="43" t="s">
        <v>4</v>
      </c>
      <c r="J117" s="43" t="s">
        <v>4</v>
      </c>
      <c r="K117" s="43" t="s">
        <v>4</v>
      </c>
      <c r="L117" s="43" t="s">
        <v>4</v>
      </c>
      <c r="M117" s="43" t="s">
        <v>4</v>
      </c>
      <c r="N117" s="43" t="s">
        <v>4</v>
      </c>
      <c r="O117" s="43" t="s">
        <v>4</v>
      </c>
      <c r="P117" s="43" t="s">
        <v>4</v>
      </c>
      <c r="Q117" s="43" t="s">
        <v>4</v>
      </c>
      <c r="R117" s="43" t="s">
        <v>4</v>
      </c>
      <c r="S117" s="43" t="s">
        <v>4</v>
      </c>
      <c r="T117" s="46" t="s">
        <v>4</v>
      </c>
      <c r="U117" s="43" t="s">
        <v>4</v>
      </c>
      <c r="V117" s="43" t="s">
        <v>4</v>
      </c>
      <c r="W117" s="60" t="s">
        <v>81</v>
      </c>
      <c r="X117" s="43" t="s">
        <v>73</v>
      </c>
      <c r="Y117" s="43" t="s">
        <v>74</v>
      </c>
      <c r="Z117" s="43" t="s">
        <v>91</v>
      </c>
      <c r="AA117" s="43" t="s">
        <v>99</v>
      </c>
      <c r="AB117" s="43" t="s">
        <v>75</v>
      </c>
      <c r="AC117" s="43" t="s">
        <v>103</v>
      </c>
      <c r="AD117" s="43" t="s">
        <v>74</v>
      </c>
      <c r="AE117" s="43" t="s">
        <v>73</v>
      </c>
      <c r="AF117" s="43" t="s">
        <v>93</v>
      </c>
      <c r="AG117" s="43" t="s">
        <v>73</v>
      </c>
      <c r="AH117" s="43" t="s">
        <v>98</v>
      </c>
      <c r="AI117" s="43" t="s">
        <v>93</v>
      </c>
      <c r="AJ117" s="43" t="s">
        <v>98</v>
      </c>
      <c r="AK117" s="43" t="s">
        <v>95</v>
      </c>
      <c r="AL117" s="43" t="s">
        <v>97</v>
      </c>
      <c r="AM117" s="43" t="s">
        <v>101</v>
      </c>
      <c r="AN117" s="43" t="s">
        <v>102</v>
      </c>
      <c r="AO117" s="43" t="s">
        <v>96</v>
      </c>
      <c r="AP117" s="43" t="s">
        <v>95</v>
      </c>
      <c r="AQ117" s="43" t="s">
        <v>95</v>
      </c>
      <c r="AR117" s="43" t="s">
        <v>93</v>
      </c>
      <c r="AS117" s="43" t="s">
        <v>94</v>
      </c>
      <c r="AT117" s="43" t="s">
        <v>102</v>
      </c>
      <c r="AU117" s="43" t="s">
        <v>102</v>
      </c>
      <c r="AV117" s="43" t="s">
        <v>96</v>
      </c>
      <c r="AW117" s="43" t="s">
        <v>94</v>
      </c>
      <c r="AX117" s="43" t="s">
        <v>91</v>
      </c>
      <c r="AY117" s="43" t="s">
        <v>95</v>
      </c>
      <c r="AZ117" s="43" t="s">
        <v>98</v>
      </c>
      <c r="BA117" s="43" t="s">
        <v>93</v>
      </c>
      <c r="BB117" s="43" t="s">
        <v>95</v>
      </c>
      <c r="BC117" s="43" t="s">
        <v>97</v>
      </c>
      <c r="BD117" s="43" t="s">
        <v>98</v>
      </c>
      <c r="BE117" s="43" t="s">
        <v>96</v>
      </c>
      <c r="BF117" s="43" t="s">
        <v>95</v>
      </c>
      <c r="BG117" s="43" t="s">
        <v>100</v>
      </c>
      <c r="BH117" s="43" t="s">
        <v>95</v>
      </c>
      <c r="BI117" s="43" t="s">
        <v>4</v>
      </c>
      <c r="BJ117" s="43" t="s">
        <v>4</v>
      </c>
      <c r="BK117" s="43" t="s">
        <v>4</v>
      </c>
      <c r="BL117" s="43" t="s">
        <v>4</v>
      </c>
      <c r="BM117" s="43" t="s">
        <v>4</v>
      </c>
      <c r="BN117" s="43" t="s">
        <v>4</v>
      </c>
      <c r="BO117" s="43" t="s">
        <v>4</v>
      </c>
      <c r="BP117" s="43" t="s">
        <v>4</v>
      </c>
      <c r="BQ117" s="43" t="s">
        <v>4</v>
      </c>
      <c r="BR117" s="43" t="s">
        <v>4</v>
      </c>
      <c r="BS117" s="43" t="s">
        <v>4</v>
      </c>
      <c r="BT117" s="43" t="s">
        <v>4</v>
      </c>
      <c r="BU117" s="43" t="s">
        <v>4</v>
      </c>
      <c r="BV117" s="43" t="s">
        <v>4</v>
      </c>
      <c r="BW117" s="43" t="s">
        <v>4</v>
      </c>
      <c r="BX117" s="43" t="s">
        <v>4</v>
      </c>
      <c r="BY117" s="43" t="s">
        <v>4</v>
      </c>
      <c r="BZ117" s="43" t="s">
        <v>4</v>
      </c>
      <c r="CA117" s="43" t="s">
        <v>4</v>
      </c>
      <c r="CB117" s="43" t="s">
        <v>4</v>
      </c>
      <c r="CC117" s="43" t="s">
        <v>4</v>
      </c>
      <c r="CD117" s="43" t="s">
        <v>4</v>
      </c>
      <c r="CE117" s="43" t="s">
        <v>4</v>
      </c>
      <c r="CF117" s="43" t="s">
        <v>4</v>
      </c>
      <c r="CG117" s="43" t="s">
        <v>4</v>
      </c>
      <c r="CH117" s="43" t="s">
        <v>4</v>
      </c>
      <c r="CI117" s="43" t="s">
        <v>4</v>
      </c>
      <c r="CJ117" s="43" t="s">
        <v>4</v>
      </c>
      <c r="CK117" s="43" t="s">
        <v>4</v>
      </c>
      <c r="CL117" s="43" t="s">
        <v>4</v>
      </c>
      <c r="CM117" s="43" t="s">
        <v>4</v>
      </c>
      <c r="CN117" s="43" t="s">
        <v>4</v>
      </c>
      <c r="CO117" s="43" t="s">
        <v>4</v>
      </c>
      <c r="CP117" s="43" t="s">
        <v>4</v>
      </c>
      <c r="CQ117" s="43" t="s">
        <v>4</v>
      </c>
      <c r="CR117" s="43" t="s">
        <v>4</v>
      </c>
      <c r="CS117" s="43" t="s">
        <v>4</v>
      </c>
      <c r="CT117" s="43" t="s">
        <v>4</v>
      </c>
      <c r="CU117" s="43" t="s">
        <v>4</v>
      </c>
      <c r="CV117" s="43" t="s">
        <v>4</v>
      </c>
      <c r="CW117" s="43" t="s">
        <v>4</v>
      </c>
      <c r="CX117" s="43" t="s">
        <v>4</v>
      </c>
      <c r="DD117" s="37" t="str">
        <f>IFERROR(VLOOKUP(A117,'peptide ligands'!A:D,4,0),FALSE)</f>
        <v>2JOD</v>
      </c>
    </row>
    <row r="118" spans="1:108" x14ac:dyDescent="0.2">
      <c r="A118" t="s">
        <v>242</v>
      </c>
      <c r="B118" s="37" t="str">
        <f>VLOOKUP($A118,endogenous!$A:$B,2,0)</f>
        <v>paca_human</v>
      </c>
      <c r="C118" s="43" t="s">
        <v>4</v>
      </c>
      <c r="D118" s="43" t="s">
        <v>4</v>
      </c>
      <c r="E118" s="43" t="s">
        <v>4</v>
      </c>
      <c r="F118" s="43" t="s">
        <v>4</v>
      </c>
      <c r="G118" s="43" t="s">
        <v>4</v>
      </c>
      <c r="H118" s="43" t="s">
        <v>4</v>
      </c>
      <c r="I118" s="43" t="s">
        <v>4</v>
      </c>
      <c r="J118" s="43" t="s">
        <v>4</v>
      </c>
      <c r="K118" s="43" t="s">
        <v>4</v>
      </c>
      <c r="L118" s="43" t="s">
        <v>4</v>
      </c>
      <c r="M118" s="43" t="s">
        <v>4</v>
      </c>
      <c r="N118" s="43" t="s">
        <v>4</v>
      </c>
      <c r="O118" s="43" t="s">
        <v>4</v>
      </c>
      <c r="P118" s="43" t="s">
        <v>4</v>
      </c>
      <c r="Q118" s="43" t="s">
        <v>4</v>
      </c>
      <c r="R118" s="43" t="s">
        <v>4</v>
      </c>
      <c r="S118" s="43" t="s">
        <v>4</v>
      </c>
      <c r="T118" s="46" t="s">
        <v>4</v>
      </c>
      <c r="U118" s="43" t="s">
        <v>4</v>
      </c>
      <c r="V118" s="43" t="s">
        <v>4</v>
      </c>
      <c r="W118" s="60" t="s">
        <v>81</v>
      </c>
      <c r="X118" s="43" t="s">
        <v>73</v>
      </c>
      <c r="Y118" s="43" t="s">
        <v>74</v>
      </c>
      <c r="Z118" s="43" t="s">
        <v>91</v>
      </c>
      <c r="AA118" s="43" t="s">
        <v>99</v>
      </c>
      <c r="AB118" s="43" t="s">
        <v>75</v>
      </c>
      <c r="AC118" s="43" t="s">
        <v>103</v>
      </c>
      <c r="AD118" s="43" t="s">
        <v>74</v>
      </c>
      <c r="AE118" s="43" t="s">
        <v>73</v>
      </c>
      <c r="AF118" s="43" t="s">
        <v>93</v>
      </c>
      <c r="AG118" s="43" t="s">
        <v>73</v>
      </c>
      <c r="AH118" s="43" t="s">
        <v>98</v>
      </c>
      <c r="AI118" s="43" t="s">
        <v>93</v>
      </c>
      <c r="AJ118" s="43" t="s">
        <v>98</v>
      </c>
      <c r="AK118" s="43" t="s">
        <v>95</v>
      </c>
      <c r="AL118" s="43" t="s">
        <v>97</v>
      </c>
      <c r="AM118" s="43" t="s">
        <v>101</v>
      </c>
      <c r="AN118" s="43" t="s">
        <v>102</v>
      </c>
      <c r="AO118" s="43" t="s">
        <v>96</v>
      </c>
      <c r="AP118" s="43" t="s">
        <v>95</v>
      </c>
      <c r="AQ118" s="43" t="s">
        <v>95</v>
      </c>
      <c r="AR118" s="43" t="s">
        <v>93</v>
      </c>
      <c r="AS118" s="43" t="s">
        <v>94</v>
      </c>
      <c r="AT118" s="43" t="s">
        <v>102</v>
      </c>
      <c r="AU118" s="43" t="s">
        <v>102</v>
      </c>
      <c r="AV118" s="43" t="s">
        <v>96</v>
      </c>
      <c r="AW118" s="43" t="s">
        <v>94</v>
      </c>
      <c r="AX118" s="43" t="s">
        <v>4</v>
      </c>
      <c r="AY118" s="43" t="s">
        <v>4</v>
      </c>
      <c r="AZ118" s="43" t="s">
        <v>4</v>
      </c>
      <c r="BA118" s="43" t="s">
        <v>4</v>
      </c>
      <c r="BB118" s="43" t="s">
        <v>4</v>
      </c>
      <c r="BC118" s="43" t="s">
        <v>4</v>
      </c>
      <c r="BD118" s="43" t="s">
        <v>4</v>
      </c>
      <c r="BE118" s="43" t="s">
        <v>4</v>
      </c>
      <c r="BF118" s="43" t="s">
        <v>4</v>
      </c>
      <c r="BG118" s="43" t="s">
        <v>4</v>
      </c>
      <c r="BH118" s="43" t="s">
        <v>4</v>
      </c>
      <c r="BI118" s="43" t="s">
        <v>4</v>
      </c>
      <c r="BJ118" s="43" t="s">
        <v>4</v>
      </c>
      <c r="BK118" s="43" t="s">
        <v>4</v>
      </c>
      <c r="BL118" s="43" t="s">
        <v>4</v>
      </c>
      <c r="BM118" s="43" t="s">
        <v>4</v>
      </c>
      <c r="BN118" s="43" t="s">
        <v>4</v>
      </c>
      <c r="BO118" s="43" t="s">
        <v>4</v>
      </c>
      <c r="BP118" s="43" t="s">
        <v>4</v>
      </c>
      <c r="BQ118" s="43" t="s">
        <v>4</v>
      </c>
      <c r="BR118" s="43" t="s">
        <v>4</v>
      </c>
      <c r="BS118" s="43" t="s">
        <v>4</v>
      </c>
      <c r="BT118" s="43" t="s">
        <v>4</v>
      </c>
      <c r="BU118" s="43" t="s">
        <v>4</v>
      </c>
      <c r="BV118" s="43" t="s">
        <v>4</v>
      </c>
      <c r="BW118" s="43" t="s">
        <v>4</v>
      </c>
      <c r="BX118" s="43" t="s">
        <v>4</v>
      </c>
      <c r="BY118" s="43" t="s">
        <v>4</v>
      </c>
      <c r="BZ118" s="43" t="s">
        <v>4</v>
      </c>
      <c r="CA118" s="43" t="s">
        <v>4</v>
      </c>
      <c r="CB118" s="43" t="s">
        <v>4</v>
      </c>
      <c r="CC118" s="43" t="s">
        <v>4</v>
      </c>
      <c r="CD118" s="43" t="s">
        <v>4</v>
      </c>
      <c r="CE118" s="43" t="s">
        <v>4</v>
      </c>
      <c r="CF118" s="43" t="s">
        <v>4</v>
      </c>
      <c r="CG118" s="43" t="s">
        <v>4</v>
      </c>
      <c r="CH118" s="43" t="s">
        <v>4</v>
      </c>
      <c r="CI118" s="43" t="s">
        <v>4</v>
      </c>
      <c r="CJ118" s="43" t="s">
        <v>4</v>
      </c>
      <c r="CK118" s="43" t="s">
        <v>4</v>
      </c>
      <c r="CL118" s="43" t="s">
        <v>4</v>
      </c>
      <c r="CM118" s="43" t="s">
        <v>4</v>
      </c>
      <c r="CN118" s="43" t="s">
        <v>4</v>
      </c>
      <c r="CO118" s="43" t="s">
        <v>4</v>
      </c>
      <c r="CP118" s="43" t="s">
        <v>4</v>
      </c>
      <c r="CQ118" s="43" t="s">
        <v>4</v>
      </c>
      <c r="CR118" s="43" t="s">
        <v>4</v>
      </c>
      <c r="CS118" s="43" t="s">
        <v>4</v>
      </c>
      <c r="CT118" s="43" t="s">
        <v>4</v>
      </c>
      <c r="CU118" s="43" t="s">
        <v>4</v>
      </c>
      <c r="CV118" s="43" t="s">
        <v>4</v>
      </c>
      <c r="CW118" s="43" t="s">
        <v>4</v>
      </c>
      <c r="CX118" s="43" t="s">
        <v>4</v>
      </c>
      <c r="DD118" s="37" t="b">
        <f>IFERROR(VLOOKUP(A118,'peptide ligands'!A:D,4,0),FALSE)</f>
        <v>0</v>
      </c>
    </row>
    <row r="119" spans="1:108" x14ac:dyDescent="0.2">
      <c r="A119" t="s">
        <v>240</v>
      </c>
      <c r="B119" s="37" t="str">
        <f>VLOOKUP($A119,endogenous!$A:$B,2,0)</f>
        <v>vip_human</v>
      </c>
      <c r="C119" s="43" t="s">
        <v>4</v>
      </c>
      <c r="D119" s="43" t="s">
        <v>4</v>
      </c>
      <c r="E119" s="43" t="s">
        <v>4</v>
      </c>
      <c r="F119" s="43" t="s">
        <v>4</v>
      </c>
      <c r="G119" s="43" t="s">
        <v>4</v>
      </c>
      <c r="H119" s="43" t="s">
        <v>4</v>
      </c>
      <c r="I119" s="43" t="s">
        <v>4</v>
      </c>
      <c r="J119" s="43" t="s">
        <v>4</v>
      </c>
      <c r="K119" s="43" t="s">
        <v>4</v>
      </c>
      <c r="L119" s="43" t="s">
        <v>4</v>
      </c>
      <c r="M119" s="43" t="s">
        <v>4</v>
      </c>
      <c r="N119" s="43" t="s">
        <v>4</v>
      </c>
      <c r="O119" s="43" t="s">
        <v>4</v>
      </c>
      <c r="P119" s="43" t="s">
        <v>4</v>
      </c>
      <c r="Q119" s="43" t="s">
        <v>4</v>
      </c>
      <c r="R119" s="43" t="s">
        <v>4</v>
      </c>
      <c r="S119" s="43" t="s">
        <v>4</v>
      </c>
      <c r="T119" s="46" t="s">
        <v>4</v>
      </c>
      <c r="U119" s="43" t="s">
        <v>4</v>
      </c>
      <c r="V119" s="43" t="s">
        <v>4</v>
      </c>
      <c r="W119" s="60" t="s">
        <v>81</v>
      </c>
      <c r="X119" s="43" t="s">
        <v>73</v>
      </c>
      <c r="Y119" s="43" t="s">
        <v>74</v>
      </c>
      <c r="Z119" s="43" t="s">
        <v>102</v>
      </c>
      <c r="AA119" s="43" t="s">
        <v>96</v>
      </c>
      <c r="AB119" s="43" t="s">
        <v>75</v>
      </c>
      <c r="AC119" s="43" t="s">
        <v>103</v>
      </c>
      <c r="AD119" s="43" t="s">
        <v>74</v>
      </c>
      <c r="AE119" s="43" t="s">
        <v>100</v>
      </c>
      <c r="AF119" s="43" t="s">
        <v>93</v>
      </c>
      <c r="AG119" s="43" t="s">
        <v>103</v>
      </c>
      <c r="AH119" s="43" t="s">
        <v>98</v>
      </c>
      <c r="AI119" s="43" t="s">
        <v>94</v>
      </c>
      <c r="AJ119" s="43" t="s">
        <v>98</v>
      </c>
      <c r="AK119" s="43" t="s">
        <v>95</v>
      </c>
      <c r="AL119" s="43" t="s">
        <v>97</v>
      </c>
      <c r="AM119" s="43" t="s">
        <v>101</v>
      </c>
      <c r="AN119" s="43" t="s">
        <v>102</v>
      </c>
      <c r="AO119" s="43" t="s">
        <v>96</v>
      </c>
      <c r="AP119" s="43" t="s">
        <v>95</v>
      </c>
      <c r="AQ119" s="43" t="s">
        <v>95</v>
      </c>
      <c r="AR119" s="43" t="s">
        <v>93</v>
      </c>
      <c r="AS119" s="43" t="s">
        <v>94</v>
      </c>
      <c r="AT119" s="43" t="s">
        <v>100</v>
      </c>
      <c r="AU119" s="43" t="s">
        <v>73</v>
      </c>
      <c r="AV119" s="43" t="s">
        <v>99</v>
      </c>
      <c r="AW119" s="43" t="s">
        <v>94</v>
      </c>
      <c r="AX119" s="43" t="s">
        <v>100</v>
      </c>
      <c r="AY119" s="43" t="s">
        <v>4</v>
      </c>
      <c r="AZ119" s="43" t="s">
        <v>4</v>
      </c>
      <c r="BA119" s="43" t="s">
        <v>4</v>
      </c>
      <c r="BB119" s="43" t="s">
        <v>4</v>
      </c>
      <c r="BC119" s="43" t="s">
        <v>4</v>
      </c>
      <c r="BD119" s="43" t="s">
        <v>4</v>
      </c>
      <c r="BE119" s="43" t="s">
        <v>4</v>
      </c>
      <c r="BF119" s="43" t="s">
        <v>4</v>
      </c>
      <c r="BG119" s="43" t="s">
        <v>4</v>
      </c>
      <c r="BH119" s="43" t="s">
        <v>4</v>
      </c>
      <c r="BI119" s="43" t="s">
        <v>4</v>
      </c>
      <c r="BJ119" s="43" t="s">
        <v>4</v>
      </c>
      <c r="BK119" s="43" t="s">
        <v>4</v>
      </c>
      <c r="BL119" s="43" t="s">
        <v>4</v>
      </c>
      <c r="BM119" s="43" t="s">
        <v>4</v>
      </c>
      <c r="BN119" s="43" t="s">
        <v>4</v>
      </c>
      <c r="BO119" s="43" t="s">
        <v>4</v>
      </c>
      <c r="BP119" s="43" t="s">
        <v>4</v>
      </c>
      <c r="BQ119" s="43" t="s">
        <v>4</v>
      </c>
      <c r="BR119" s="43" t="s">
        <v>4</v>
      </c>
      <c r="BS119" s="43" t="s">
        <v>4</v>
      </c>
      <c r="BT119" s="43" t="s">
        <v>4</v>
      </c>
      <c r="BU119" s="43" t="s">
        <v>4</v>
      </c>
      <c r="BV119" s="43" t="s">
        <v>4</v>
      </c>
      <c r="BW119" s="43" t="s">
        <v>4</v>
      </c>
      <c r="BX119" s="43" t="s">
        <v>4</v>
      </c>
      <c r="BY119" s="43" t="s">
        <v>4</v>
      </c>
      <c r="BZ119" s="43" t="s">
        <v>4</v>
      </c>
      <c r="CA119" s="43" t="s">
        <v>4</v>
      </c>
      <c r="CB119" s="43" t="s">
        <v>4</v>
      </c>
      <c r="CC119" s="43" t="s">
        <v>4</v>
      </c>
      <c r="CD119" s="43" t="s">
        <v>4</v>
      </c>
      <c r="CE119" s="43" t="s">
        <v>4</v>
      </c>
      <c r="CF119" s="43" t="s">
        <v>4</v>
      </c>
      <c r="CG119" s="43" t="s">
        <v>4</v>
      </c>
      <c r="CH119" s="43" t="s">
        <v>4</v>
      </c>
      <c r="CI119" s="43" t="s">
        <v>4</v>
      </c>
      <c r="CJ119" s="43" t="s">
        <v>4</v>
      </c>
      <c r="CK119" s="43" t="s">
        <v>4</v>
      </c>
      <c r="CL119" s="43" t="s">
        <v>4</v>
      </c>
      <c r="CM119" s="43" t="s">
        <v>4</v>
      </c>
      <c r="CN119" s="43" t="s">
        <v>4</v>
      </c>
      <c r="CO119" s="43" t="s">
        <v>4</v>
      </c>
      <c r="CP119" s="43" t="s">
        <v>4</v>
      </c>
      <c r="CQ119" s="43" t="s">
        <v>4</v>
      </c>
      <c r="CR119" s="43" t="s">
        <v>4</v>
      </c>
      <c r="CS119" s="43" t="s">
        <v>4</v>
      </c>
      <c r="CT119" s="43" t="s">
        <v>4</v>
      </c>
      <c r="CU119" s="43" t="s">
        <v>4</v>
      </c>
      <c r="CV119" s="43" t="s">
        <v>4</v>
      </c>
      <c r="CW119" s="43" t="s">
        <v>4</v>
      </c>
      <c r="CX119" s="43" t="s">
        <v>4</v>
      </c>
      <c r="DD119" s="37" t="b">
        <f>IFERROR(VLOOKUP(A119,'peptide ligands'!A:D,4,0),FALSE)</f>
        <v>0</v>
      </c>
    </row>
    <row r="120" spans="1:108" x14ac:dyDescent="0.2">
      <c r="A120" t="s">
        <v>236</v>
      </c>
      <c r="B120" s="37" t="str">
        <f>VLOOKUP($A120,endogenous!$A:$B,2,0)</f>
        <v>vip_human</v>
      </c>
      <c r="C120" s="43" t="s">
        <v>4</v>
      </c>
      <c r="D120" s="43" t="s">
        <v>4</v>
      </c>
      <c r="E120" s="43" t="s">
        <v>4</v>
      </c>
      <c r="F120" s="43" t="s">
        <v>4</v>
      </c>
      <c r="G120" s="43" t="s">
        <v>4</v>
      </c>
      <c r="H120" s="43" t="s">
        <v>4</v>
      </c>
      <c r="I120" s="43" t="s">
        <v>4</v>
      </c>
      <c r="J120" s="43" t="s">
        <v>4</v>
      </c>
      <c r="K120" s="43" t="s">
        <v>4</v>
      </c>
      <c r="L120" s="43" t="s">
        <v>4</v>
      </c>
      <c r="M120" s="43" t="s">
        <v>4</v>
      </c>
      <c r="N120" s="43" t="s">
        <v>4</v>
      </c>
      <c r="O120" s="43" t="s">
        <v>4</v>
      </c>
      <c r="P120" s="43" t="s">
        <v>4</v>
      </c>
      <c r="Q120" s="43" t="s">
        <v>4</v>
      </c>
      <c r="R120" s="43" t="s">
        <v>4</v>
      </c>
      <c r="S120" s="43" t="s">
        <v>4</v>
      </c>
      <c r="T120" s="46" t="s">
        <v>4</v>
      </c>
      <c r="U120" s="43" t="s">
        <v>4</v>
      </c>
      <c r="V120" s="43" t="s">
        <v>4</v>
      </c>
      <c r="W120" s="60" t="s">
        <v>81</v>
      </c>
      <c r="X120" s="43" t="s">
        <v>102</v>
      </c>
      <c r="Y120" s="43" t="s">
        <v>74</v>
      </c>
      <c r="Z120" s="43" t="s">
        <v>91</v>
      </c>
      <c r="AA120" s="43" t="s">
        <v>96</v>
      </c>
      <c r="AB120" s="43" t="s">
        <v>75</v>
      </c>
      <c r="AC120" s="43" t="s">
        <v>103</v>
      </c>
      <c r="AD120" s="43" t="s">
        <v>73</v>
      </c>
      <c r="AE120" s="43" t="s">
        <v>74</v>
      </c>
      <c r="AF120" s="43" t="s">
        <v>75</v>
      </c>
      <c r="AG120" s="43" t="s">
        <v>73</v>
      </c>
      <c r="AH120" s="43" t="s">
        <v>95</v>
      </c>
      <c r="AI120" s="43" t="s">
        <v>94</v>
      </c>
      <c r="AJ120" s="43" t="s">
        <v>94</v>
      </c>
      <c r="AK120" s="43" t="s">
        <v>91</v>
      </c>
      <c r="AL120" s="43" t="s">
        <v>97</v>
      </c>
      <c r="AM120" s="43" t="s">
        <v>94</v>
      </c>
      <c r="AN120" s="43" t="s">
        <v>73</v>
      </c>
      <c r="AO120" s="43" t="s">
        <v>102</v>
      </c>
      <c r="AP120" s="43" t="s">
        <v>95</v>
      </c>
      <c r="AQ120" s="43" t="s">
        <v>95</v>
      </c>
      <c r="AR120" s="43" t="s">
        <v>93</v>
      </c>
      <c r="AS120" s="43" t="s">
        <v>94</v>
      </c>
      <c r="AT120" s="43" t="s">
        <v>89</v>
      </c>
      <c r="AU120" s="43" t="s">
        <v>73</v>
      </c>
      <c r="AV120" s="43" t="s">
        <v>94</v>
      </c>
      <c r="AW120" s="43" t="s">
        <v>101</v>
      </c>
      <c r="AX120" s="43" t="s">
        <v>4</v>
      </c>
      <c r="AY120" s="43" t="s">
        <v>4</v>
      </c>
      <c r="AZ120" s="43" t="s">
        <v>4</v>
      </c>
      <c r="BA120" s="43" t="s">
        <v>4</v>
      </c>
      <c r="BB120" s="43" t="s">
        <v>4</v>
      </c>
      <c r="BC120" s="43" t="s">
        <v>4</v>
      </c>
      <c r="BD120" s="43" t="s">
        <v>4</v>
      </c>
      <c r="BE120" s="43" t="s">
        <v>4</v>
      </c>
      <c r="BF120" s="43" t="s">
        <v>4</v>
      </c>
      <c r="BG120" s="43" t="s">
        <v>4</v>
      </c>
      <c r="BH120" s="43" t="s">
        <v>4</v>
      </c>
      <c r="BI120" s="43" t="s">
        <v>4</v>
      </c>
      <c r="BJ120" s="43" t="s">
        <v>4</v>
      </c>
      <c r="BK120" s="43" t="s">
        <v>4</v>
      </c>
      <c r="BL120" s="43" t="s">
        <v>4</v>
      </c>
      <c r="BM120" s="43" t="s">
        <v>4</v>
      </c>
      <c r="BN120" s="43" t="s">
        <v>4</v>
      </c>
      <c r="BO120" s="43" t="s">
        <v>4</v>
      </c>
      <c r="BP120" s="43" t="s">
        <v>4</v>
      </c>
      <c r="BQ120" s="43" t="s">
        <v>4</v>
      </c>
      <c r="BR120" s="43" t="s">
        <v>4</v>
      </c>
      <c r="BS120" s="43" t="s">
        <v>4</v>
      </c>
      <c r="BT120" s="43" t="s">
        <v>4</v>
      </c>
      <c r="BU120" s="43" t="s">
        <v>4</v>
      </c>
      <c r="BV120" s="43" t="s">
        <v>4</v>
      </c>
      <c r="BW120" s="43" t="s">
        <v>4</v>
      </c>
      <c r="BX120" s="43" t="s">
        <v>4</v>
      </c>
      <c r="BY120" s="43" t="s">
        <v>4</v>
      </c>
      <c r="BZ120" s="43" t="s">
        <v>4</v>
      </c>
      <c r="CA120" s="43" t="s">
        <v>4</v>
      </c>
      <c r="CB120" s="43" t="s">
        <v>4</v>
      </c>
      <c r="CC120" s="43" t="s">
        <v>4</v>
      </c>
      <c r="CD120" s="43" t="s">
        <v>4</v>
      </c>
      <c r="CE120" s="43" t="s">
        <v>4</v>
      </c>
      <c r="CF120" s="43" t="s">
        <v>4</v>
      </c>
      <c r="CG120" s="43" t="s">
        <v>4</v>
      </c>
      <c r="CH120" s="43" t="s">
        <v>4</v>
      </c>
      <c r="CI120" s="43" t="s">
        <v>4</v>
      </c>
      <c r="CJ120" s="43" t="s">
        <v>4</v>
      </c>
      <c r="CK120" s="43" t="s">
        <v>4</v>
      </c>
      <c r="CL120" s="43" t="s">
        <v>4</v>
      </c>
      <c r="CM120" s="43" t="s">
        <v>4</v>
      </c>
      <c r="CN120" s="43" t="s">
        <v>4</v>
      </c>
      <c r="CO120" s="43" t="s">
        <v>4</v>
      </c>
      <c r="CP120" s="43" t="s">
        <v>4</v>
      </c>
      <c r="CQ120" s="43" t="s">
        <v>4</v>
      </c>
      <c r="CR120" s="43" t="s">
        <v>4</v>
      </c>
      <c r="CS120" s="43" t="s">
        <v>4</v>
      </c>
      <c r="CT120" s="43" t="s">
        <v>4</v>
      </c>
      <c r="CU120" s="43" t="s">
        <v>4</v>
      </c>
      <c r="CV120" s="43" t="s">
        <v>4</v>
      </c>
      <c r="CW120" s="43" t="s">
        <v>4</v>
      </c>
      <c r="CX120" s="43" t="s">
        <v>4</v>
      </c>
      <c r="DD120" s="37" t="b">
        <f>IFERROR(VLOOKUP(A120,'peptide ligands'!A:D,4,0),FALSE)</f>
        <v>0</v>
      </c>
    </row>
    <row r="121" spans="1:108" x14ac:dyDescent="0.2">
      <c r="A121" t="s">
        <v>356</v>
      </c>
      <c r="B121" s="37" t="str">
        <f>VLOOKUP($A121,endogenous!$A:$B,2,0)</f>
        <v>vip_mouse</v>
      </c>
      <c r="C121" s="43" t="s">
        <v>4</v>
      </c>
      <c r="D121" s="43" t="s">
        <v>4</v>
      </c>
      <c r="E121" s="43" t="s">
        <v>4</v>
      </c>
      <c r="F121" s="43" t="s">
        <v>4</v>
      </c>
      <c r="G121" s="43" t="s">
        <v>4</v>
      </c>
      <c r="H121" s="43" t="s">
        <v>4</v>
      </c>
      <c r="I121" s="43" t="s">
        <v>4</v>
      </c>
      <c r="J121" s="43" t="s">
        <v>4</v>
      </c>
      <c r="K121" s="43" t="s">
        <v>4</v>
      </c>
      <c r="L121" s="43" t="s">
        <v>4</v>
      </c>
      <c r="M121" s="43" t="s">
        <v>4</v>
      </c>
      <c r="N121" s="43" t="s">
        <v>4</v>
      </c>
      <c r="O121" s="43" t="s">
        <v>4</v>
      </c>
      <c r="P121" s="43" t="s">
        <v>4</v>
      </c>
      <c r="Q121" s="43" t="s">
        <v>4</v>
      </c>
      <c r="R121" s="43" t="s">
        <v>4</v>
      </c>
      <c r="S121" s="43" t="s">
        <v>4</v>
      </c>
      <c r="T121" s="46" t="s">
        <v>4</v>
      </c>
      <c r="U121" s="43" t="s">
        <v>4</v>
      </c>
      <c r="V121" s="43" t="s">
        <v>4</v>
      </c>
      <c r="W121" s="60" t="s">
        <v>81</v>
      </c>
      <c r="X121" s="43" t="s">
        <v>102</v>
      </c>
      <c r="Y121" s="43" t="s">
        <v>74</v>
      </c>
      <c r="Z121" s="43" t="s">
        <v>91</v>
      </c>
      <c r="AA121" s="43" t="s">
        <v>96</v>
      </c>
      <c r="AB121" s="43" t="s">
        <v>75</v>
      </c>
      <c r="AC121" s="43" t="s">
        <v>103</v>
      </c>
      <c r="AD121" s="43" t="s">
        <v>73</v>
      </c>
      <c r="AE121" s="43" t="s">
        <v>74</v>
      </c>
      <c r="AF121" s="43" t="s">
        <v>93</v>
      </c>
      <c r="AG121" s="43" t="s">
        <v>73</v>
      </c>
      <c r="AH121" s="43" t="s">
        <v>98</v>
      </c>
      <c r="AI121" s="43" t="s">
        <v>94</v>
      </c>
      <c r="AJ121" s="43" t="s">
        <v>94</v>
      </c>
      <c r="AK121" s="43" t="s">
        <v>91</v>
      </c>
      <c r="AL121" s="43" t="s">
        <v>97</v>
      </c>
      <c r="AM121" s="43" t="s">
        <v>99</v>
      </c>
      <c r="AN121" s="43" t="s">
        <v>73</v>
      </c>
      <c r="AO121" s="43" t="s">
        <v>102</v>
      </c>
      <c r="AP121" s="43" t="s">
        <v>95</v>
      </c>
      <c r="AQ121" s="43" t="s">
        <v>95</v>
      </c>
      <c r="AR121" s="43" t="s">
        <v>93</v>
      </c>
      <c r="AS121" s="43" t="s">
        <v>94</v>
      </c>
      <c r="AT121" s="43" t="s">
        <v>89</v>
      </c>
      <c r="AU121" s="43" t="s">
        <v>73</v>
      </c>
      <c r="AV121" s="43" t="s">
        <v>94</v>
      </c>
      <c r="AW121" s="43" t="s">
        <v>99</v>
      </c>
      <c r="AX121" s="43" t="s">
        <v>4</v>
      </c>
      <c r="AY121" s="43" t="s">
        <v>4</v>
      </c>
      <c r="AZ121" s="43" t="s">
        <v>4</v>
      </c>
      <c r="BA121" s="43" t="s">
        <v>4</v>
      </c>
      <c r="BB121" s="43" t="s">
        <v>4</v>
      </c>
      <c r="BC121" s="43" t="s">
        <v>4</v>
      </c>
      <c r="BD121" s="43" t="s">
        <v>4</v>
      </c>
      <c r="BE121" s="43" t="s">
        <v>4</v>
      </c>
      <c r="BF121" s="43" t="s">
        <v>4</v>
      </c>
      <c r="BG121" s="43" t="s">
        <v>4</v>
      </c>
      <c r="BH121" s="43" t="s">
        <v>4</v>
      </c>
      <c r="BI121" s="43" t="s">
        <v>4</v>
      </c>
      <c r="BJ121" s="43" t="s">
        <v>4</v>
      </c>
      <c r="BK121" s="43" t="s">
        <v>4</v>
      </c>
      <c r="BL121" s="43" t="s">
        <v>4</v>
      </c>
      <c r="BM121" s="43" t="s">
        <v>4</v>
      </c>
      <c r="BN121" s="43" t="s">
        <v>4</v>
      </c>
      <c r="BO121" s="43" t="s">
        <v>4</v>
      </c>
      <c r="BP121" s="43" t="s">
        <v>4</v>
      </c>
      <c r="BQ121" s="43" t="s">
        <v>4</v>
      </c>
      <c r="BR121" s="43" t="s">
        <v>4</v>
      </c>
      <c r="BS121" s="43" t="s">
        <v>4</v>
      </c>
      <c r="BT121" s="43" t="s">
        <v>4</v>
      </c>
      <c r="BU121" s="43" t="s">
        <v>4</v>
      </c>
      <c r="BV121" s="43" t="s">
        <v>4</v>
      </c>
      <c r="BW121" s="43" t="s">
        <v>4</v>
      </c>
      <c r="BX121" s="43" t="s">
        <v>4</v>
      </c>
      <c r="BY121" s="43" t="s">
        <v>4</v>
      </c>
      <c r="BZ121" s="43" t="s">
        <v>4</v>
      </c>
      <c r="CA121" s="43" t="s">
        <v>4</v>
      </c>
      <c r="CB121" s="43" t="s">
        <v>4</v>
      </c>
      <c r="CC121" s="43" t="s">
        <v>4</v>
      </c>
      <c r="CD121" s="43" t="s">
        <v>4</v>
      </c>
      <c r="CE121" s="43" t="s">
        <v>4</v>
      </c>
      <c r="CF121" s="43" t="s">
        <v>4</v>
      </c>
      <c r="CG121" s="43" t="s">
        <v>4</v>
      </c>
      <c r="CH121" s="43" t="s">
        <v>4</v>
      </c>
      <c r="CI121" s="43" t="s">
        <v>4</v>
      </c>
      <c r="CJ121" s="43" t="s">
        <v>4</v>
      </c>
      <c r="CK121" s="43" t="s">
        <v>4</v>
      </c>
      <c r="CL121" s="43" t="s">
        <v>4</v>
      </c>
      <c r="CM121" s="43" t="s">
        <v>4</v>
      </c>
      <c r="CN121" s="43" t="s">
        <v>4</v>
      </c>
      <c r="CO121" s="43" t="s">
        <v>4</v>
      </c>
      <c r="CP121" s="43" t="s">
        <v>4</v>
      </c>
      <c r="CQ121" s="43" t="s">
        <v>4</v>
      </c>
      <c r="CR121" s="43" t="s">
        <v>4</v>
      </c>
      <c r="CS121" s="43" t="s">
        <v>4</v>
      </c>
      <c r="CT121" s="43" t="s">
        <v>4</v>
      </c>
      <c r="CU121" s="43" t="s">
        <v>4</v>
      </c>
      <c r="CV121" s="43" t="s">
        <v>4</v>
      </c>
      <c r="CW121" s="43" t="s">
        <v>4</v>
      </c>
      <c r="CX121" s="43" t="s">
        <v>4</v>
      </c>
      <c r="DD121" s="37" t="b">
        <f>IFERROR(VLOOKUP(A121,'peptide ligands'!A:D,4,0),FALSE)</f>
        <v>0</v>
      </c>
    </row>
    <row r="122" spans="1:108" x14ac:dyDescent="0.2">
      <c r="A122" t="s">
        <v>239</v>
      </c>
      <c r="B122" s="37" t="str">
        <f>VLOOKUP($A122,endogenous!$A:$B,2,0)</f>
        <v>vip_human</v>
      </c>
      <c r="C122" s="43" t="s">
        <v>4</v>
      </c>
      <c r="D122" s="43" t="s">
        <v>4</v>
      </c>
      <c r="E122" s="43" t="s">
        <v>4</v>
      </c>
      <c r="F122" s="43" t="s">
        <v>4</v>
      </c>
      <c r="G122" s="43" t="s">
        <v>4</v>
      </c>
      <c r="H122" s="43" t="s">
        <v>4</v>
      </c>
      <c r="I122" s="43" t="s">
        <v>4</v>
      </c>
      <c r="J122" s="43" t="s">
        <v>4</v>
      </c>
      <c r="K122" s="43" t="s">
        <v>4</v>
      </c>
      <c r="L122" s="43" t="s">
        <v>4</v>
      </c>
      <c r="M122" s="43" t="s">
        <v>4</v>
      </c>
      <c r="N122" s="43" t="s">
        <v>4</v>
      </c>
      <c r="O122" s="43" t="s">
        <v>4</v>
      </c>
      <c r="P122" s="43" t="s">
        <v>4</v>
      </c>
      <c r="Q122" s="43" t="s">
        <v>4</v>
      </c>
      <c r="R122" s="43" t="s">
        <v>4</v>
      </c>
      <c r="S122" s="43" t="s">
        <v>4</v>
      </c>
      <c r="T122" s="46" t="s">
        <v>4</v>
      </c>
      <c r="U122" s="43" t="s">
        <v>4</v>
      </c>
      <c r="V122" s="43" t="s">
        <v>4</v>
      </c>
      <c r="W122" s="60" t="s">
        <v>81</v>
      </c>
      <c r="X122" s="43" t="s">
        <v>102</v>
      </c>
      <c r="Y122" s="43" t="s">
        <v>74</v>
      </c>
      <c r="Z122" s="43" t="s">
        <v>91</v>
      </c>
      <c r="AA122" s="43" t="s">
        <v>96</v>
      </c>
      <c r="AB122" s="43" t="s">
        <v>75</v>
      </c>
      <c r="AC122" s="43" t="s">
        <v>103</v>
      </c>
      <c r="AD122" s="43" t="s">
        <v>73</v>
      </c>
      <c r="AE122" s="43" t="s">
        <v>74</v>
      </c>
      <c r="AF122" s="43" t="s">
        <v>75</v>
      </c>
      <c r="AG122" s="43" t="s">
        <v>73</v>
      </c>
      <c r="AH122" s="43" t="s">
        <v>95</v>
      </c>
      <c r="AI122" s="43" t="s">
        <v>94</v>
      </c>
      <c r="AJ122" s="43" t="s">
        <v>94</v>
      </c>
      <c r="AK122" s="43" t="s">
        <v>91</v>
      </c>
      <c r="AL122" s="43" t="s">
        <v>97</v>
      </c>
      <c r="AM122" s="43" t="s">
        <v>94</v>
      </c>
      <c r="AN122" s="43" t="s">
        <v>73</v>
      </c>
      <c r="AO122" s="43" t="s">
        <v>102</v>
      </c>
      <c r="AP122" s="43" t="s">
        <v>95</v>
      </c>
      <c r="AQ122" s="43" t="s">
        <v>95</v>
      </c>
      <c r="AR122" s="43" t="s">
        <v>93</v>
      </c>
      <c r="AS122" s="43" t="s">
        <v>94</v>
      </c>
      <c r="AT122" s="43" t="s">
        <v>89</v>
      </c>
      <c r="AU122" s="43" t="s">
        <v>73</v>
      </c>
      <c r="AV122" s="43" t="s">
        <v>94</v>
      </c>
      <c r="AW122" s="43" t="s">
        <v>101</v>
      </c>
      <c r="AX122" s="43" t="s">
        <v>91</v>
      </c>
      <c r="AY122" s="43" t="s">
        <v>95</v>
      </c>
      <c r="AZ122" s="43" t="s">
        <v>98</v>
      </c>
      <c r="BA122" s="43" t="s">
        <v>96</v>
      </c>
      <c r="BB122" s="43" t="s">
        <v>73</v>
      </c>
      <c r="BC122" s="43" t="s">
        <v>73</v>
      </c>
      <c r="BD122" s="43" t="s">
        <v>100</v>
      </c>
      <c r="BE122" s="43" t="s">
        <v>99</v>
      </c>
      <c r="BF122" s="43" t="s">
        <v>73</v>
      </c>
      <c r="BG122" s="43" t="s">
        <v>89</v>
      </c>
      <c r="BH122" s="43" t="s">
        <v>74</v>
      </c>
      <c r="BI122" s="43" t="s">
        <v>72</v>
      </c>
      <c r="BJ122" s="43" t="s">
        <v>96</v>
      </c>
      <c r="BK122" s="43" t="s">
        <v>72</v>
      </c>
      <c r="BL122" s="43" t="s">
        <v>96</v>
      </c>
      <c r="BM122" s="43" t="s">
        <v>4</v>
      </c>
      <c r="BN122" s="43" t="s">
        <v>4</v>
      </c>
      <c r="BO122" s="43" t="s">
        <v>4</v>
      </c>
      <c r="BP122" s="43" t="s">
        <v>4</v>
      </c>
      <c r="BQ122" s="43" t="s">
        <v>4</v>
      </c>
      <c r="BR122" s="43" t="s">
        <v>4</v>
      </c>
      <c r="BS122" s="43" t="s">
        <v>4</v>
      </c>
      <c r="BT122" s="43" t="s">
        <v>4</v>
      </c>
      <c r="BU122" s="43" t="s">
        <v>4</v>
      </c>
      <c r="BV122" s="43" t="s">
        <v>4</v>
      </c>
      <c r="BW122" s="43" t="s">
        <v>4</v>
      </c>
      <c r="BX122" s="43" t="s">
        <v>4</v>
      </c>
      <c r="BY122" s="43" t="s">
        <v>4</v>
      </c>
      <c r="BZ122" s="43" t="s">
        <v>4</v>
      </c>
      <c r="CA122" s="43" t="s">
        <v>4</v>
      </c>
      <c r="CB122" s="43" t="s">
        <v>4</v>
      </c>
      <c r="CC122" s="43" t="s">
        <v>4</v>
      </c>
      <c r="CD122" s="43" t="s">
        <v>4</v>
      </c>
      <c r="CE122" s="43" t="s">
        <v>4</v>
      </c>
      <c r="CF122" s="43" t="s">
        <v>4</v>
      </c>
      <c r="CG122" s="43" t="s">
        <v>4</v>
      </c>
      <c r="CH122" s="43" t="s">
        <v>4</v>
      </c>
      <c r="CI122" s="43" t="s">
        <v>4</v>
      </c>
      <c r="CJ122" s="43" t="s">
        <v>4</v>
      </c>
      <c r="CK122" s="43" t="s">
        <v>4</v>
      </c>
      <c r="CL122" s="43" t="s">
        <v>4</v>
      </c>
      <c r="CM122" s="43" t="s">
        <v>4</v>
      </c>
      <c r="CN122" s="43" t="s">
        <v>4</v>
      </c>
      <c r="CO122" s="43" t="s">
        <v>4</v>
      </c>
      <c r="CP122" s="43" t="s">
        <v>4</v>
      </c>
      <c r="CQ122" s="43" t="s">
        <v>4</v>
      </c>
      <c r="CR122" s="43" t="s">
        <v>4</v>
      </c>
      <c r="CS122" s="43" t="s">
        <v>4</v>
      </c>
      <c r="CT122" s="43" t="s">
        <v>4</v>
      </c>
      <c r="CU122" s="43" t="s">
        <v>4</v>
      </c>
      <c r="CV122" s="43" t="s">
        <v>4</v>
      </c>
      <c r="CW122" s="43" t="s">
        <v>4</v>
      </c>
      <c r="CX122" s="43" t="s">
        <v>4</v>
      </c>
      <c r="DD122" s="37" t="b">
        <f>IFERROR(VLOOKUP(A122,'peptide ligands'!A:D,4,0),FALSE)</f>
        <v>0</v>
      </c>
    </row>
    <row r="123" spans="1:108" x14ac:dyDescent="0.2">
      <c r="A123" t="s">
        <v>357</v>
      </c>
      <c r="B123" s="37" t="str">
        <f>VLOOKUP($A123,endogenous!$A:$B,2,0)</f>
        <v>vip_mouse</v>
      </c>
      <c r="C123" s="43" t="s">
        <v>4</v>
      </c>
      <c r="D123" s="43" t="s">
        <v>4</v>
      </c>
      <c r="E123" s="43" t="s">
        <v>4</v>
      </c>
      <c r="F123" s="43" t="s">
        <v>4</v>
      </c>
      <c r="G123" s="43" t="s">
        <v>4</v>
      </c>
      <c r="H123" s="43" t="s">
        <v>4</v>
      </c>
      <c r="I123" s="43" t="s">
        <v>4</v>
      </c>
      <c r="J123" s="43" t="s">
        <v>4</v>
      </c>
      <c r="K123" s="43" t="s">
        <v>4</v>
      </c>
      <c r="L123" s="43" t="s">
        <v>4</v>
      </c>
      <c r="M123" s="43" t="s">
        <v>4</v>
      </c>
      <c r="N123" s="43" t="s">
        <v>4</v>
      </c>
      <c r="O123" s="43" t="s">
        <v>4</v>
      </c>
      <c r="P123" s="43" t="s">
        <v>4</v>
      </c>
      <c r="Q123" s="43" t="s">
        <v>4</v>
      </c>
      <c r="R123" s="43" t="s">
        <v>4</v>
      </c>
      <c r="S123" s="43" t="s">
        <v>4</v>
      </c>
      <c r="T123" s="46" t="s">
        <v>4</v>
      </c>
      <c r="U123" s="43" t="s">
        <v>4</v>
      </c>
      <c r="V123" s="43" t="s">
        <v>4</v>
      </c>
      <c r="W123" s="60" t="s">
        <v>81</v>
      </c>
      <c r="X123" s="43" t="s">
        <v>102</v>
      </c>
      <c r="Y123" s="43" t="s">
        <v>74</v>
      </c>
      <c r="Z123" s="43" t="s">
        <v>91</v>
      </c>
      <c r="AA123" s="43" t="s">
        <v>96</v>
      </c>
      <c r="AB123" s="43" t="s">
        <v>75</v>
      </c>
      <c r="AC123" s="43" t="s">
        <v>103</v>
      </c>
      <c r="AD123" s="43" t="s">
        <v>73</v>
      </c>
      <c r="AE123" s="43" t="s">
        <v>74</v>
      </c>
      <c r="AF123" s="43" t="s">
        <v>93</v>
      </c>
      <c r="AG123" s="43" t="s">
        <v>73</v>
      </c>
      <c r="AH123" s="43" t="s">
        <v>98</v>
      </c>
      <c r="AI123" s="43" t="s">
        <v>94</v>
      </c>
      <c r="AJ123" s="43" t="s">
        <v>94</v>
      </c>
      <c r="AK123" s="43" t="s">
        <v>91</v>
      </c>
      <c r="AL123" s="43" t="s">
        <v>97</v>
      </c>
      <c r="AM123" s="43" t="s">
        <v>99</v>
      </c>
      <c r="AN123" s="43" t="s">
        <v>73</v>
      </c>
      <c r="AO123" s="43" t="s">
        <v>102</v>
      </c>
      <c r="AP123" s="43" t="s">
        <v>95</v>
      </c>
      <c r="AQ123" s="43" t="s">
        <v>95</v>
      </c>
      <c r="AR123" s="43" t="s">
        <v>93</v>
      </c>
      <c r="AS123" s="43" t="s">
        <v>94</v>
      </c>
      <c r="AT123" s="43" t="s">
        <v>89</v>
      </c>
      <c r="AU123" s="43" t="s">
        <v>73</v>
      </c>
      <c r="AV123" s="43" t="s">
        <v>94</v>
      </c>
      <c r="AW123" s="43" t="s">
        <v>99</v>
      </c>
      <c r="AX123" s="43" t="s">
        <v>91</v>
      </c>
      <c r="AY123" s="43" t="s">
        <v>95</v>
      </c>
      <c r="AZ123" s="43" t="s">
        <v>98</v>
      </c>
      <c r="BA123" s="43" t="s">
        <v>99</v>
      </c>
      <c r="BB123" s="43" t="s">
        <v>73</v>
      </c>
      <c r="BC123" s="43" t="s">
        <v>73</v>
      </c>
      <c r="BD123" s="43" t="s">
        <v>73</v>
      </c>
      <c r="BE123" s="43" t="s">
        <v>99</v>
      </c>
      <c r="BF123" s="43" t="s">
        <v>73</v>
      </c>
      <c r="BG123" s="43" t="s">
        <v>89</v>
      </c>
      <c r="BH123" s="43" t="s">
        <v>74</v>
      </c>
      <c r="BI123" s="43" t="s">
        <v>72</v>
      </c>
      <c r="BJ123" s="43" t="s">
        <v>96</v>
      </c>
      <c r="BK123" s="43" t="s">
        <v>72</v>
      </c>
      <c r="BL123" s="43" t="s">
        <v>99</v>
      </c>
      <c r="BM123" s="43" t="s">
        <v>4</v>
      </c>
      <c r="BN123" s="43" t="s">
        <v>4</v>
      </c>
      <c r="BO123" s="43" t="s">
        <v>4</v>
      </c>
      <c r="BP123" s="43" t="s">
        <v>4</v>
      </c>
      <c r="BQ123" s="43" t="s">
        <v>4</v>
      </c>
      <c r="BR123" s="43" t="s">
        <v>4</v>
      </c>
      <c r="BS123" s="43" t="s">
        <v>4</v>
      </c>
      <c r="BT123" s="43" t="s">
        <v>4</v>
      </c>
      <c r="BU123" s="43" t="s">
        <v>4</v>
      </c>
      <c r="BV123" s="43" t="s">
        <v>4</v>
      </c>
      <c r="BW123" s="43" t="s">
        <v>4</v>
      </c>
      <c r="BX123" s="43" t="s">
        <v>4</v>
      </c>
      <c r="BY123" s="43" t="s">
        <v>4</v>
      </c>
      <c r="BZ123" s="43" t="s">
        <v>4</v>
      </c>
      <c r="CA123" s="43" t="s">
        <v>4</v>
      </c>
      <c r="CB123" s="43" t="s">
        <v>4</v>
      </c>
      <c r="CC123" s="43" t="s">
        <v>4</v>
      </c>
      <c r="CD123" s="43" t="s">
        <v>4</v>
      </c>
      <c r="CE123" s="43" t="s">
        <v>4</v>
      </c>
      <c r="CF123" s="43" t="s">
        <v>4</v>
      </c>
      <c r="CG123" s="43" t="s">
        <v>4</v>
      </c>
      <c r="CH123" s="43" t="s">
        <v>4</v>
      </c>
      <c r="CI123" s="43" t="s">
        <v>4</v>
      </c>
      <c r="CJ123" s="43" t="s">
        <v>4</v>
      </c>
      <c r="CK123" s="43" t="s">
        <v>4</v>
      </c>
      <c r="CL123" s="43" t="s">
        <v>4</v>
      </c>
      <c r="CM123" s="43" t="s">
        <v>4</v>
      </c>
      <c r="CN123" s="43" t="s">
        <v>4</v>
      </c>
      <c r="CO123" s="43" t="s">
        <v>4</v>
      </c>
      <c r="CP123" s="43" t="s">
        <v>4</v>
      </c>
      <c r="CQ123" s="43" t="s">
        <v>4</v>
      </c>
      <c r="CR123" s="43" t="s">
        <v>4</v>
      </c>
      <c r="CS123" s="43" t="s">
        <v>4</v>
      </c>
      <c r="CT123" s="43" t="s">
        <v>4</v>
      </c>
      <c r="CU123" s="43" t="s">
        <v>4</v>
      </c>
      <c r="CV123" s="43" t="s">
        <v>4</v>
      </c>
      <c r="CW123" s="43" t="s">
        <v>4</v>
      </c>
      <c r="CX123" s="43" t="s">
        <v>4</v>
      </c>
      <c r="DD123" s="37" t="b">
        <f>IFERROR(VLOOKUP(A123,'peptide ligands'!A:D,4,0),FALSE)</f>
        <v>0</v>
      </c>
    </row>
    <row r="124" spans="1:108" x14ac:dyDescent="0.2">
      <c r="A124" t="s">
        <v>336</v>
      </c>
      <c r="B124" s="37" t="str">
        <f>VLOOKUP($A124,endogenous!$A:$B,2,0)</f>
        <v>vip_rat</v>
      </c>
      <c r="C124" s="43" t="s">
        <v>4</v>
      </c>
      <c r="D124" s="43" t="s">
        <v>4</v>
      </c>
      <c r="E124" s="43" t="s">
        <v>4</v>
      </c>
      <c r="F124" s="43" t="s">
        <v>4</v>
      </c>
      <c r="G124" s="43" t="s">
        <v>4</v>
      </c>
      <c r="H124" s="43" t="s">
        <v>4</v>
      </c>
      <c r="I124" s="43" t="s">
        <v>4</v>
      </c>
      <c r="J124" s="43" t="s">
        <v>4</v>
      </c>
      <c r="K124" s="43" t="s">
        <v>4</v>
      </c>
      <c r="L124" s="43" t="s">
        <v>4</v>
      </c>
      <c r="M124" s="43" t="s">
        <v>4</v>
      </c>
      <c r="N124" s="43" t="s">
        <v>4</v>
      </c>
      <c r="O124" s="43" t="s">
        <v>4</v>
      </c>
      <c r="P124" s="43" t="s">
        <v>4</v>
      </c>
      <c r="Q124" s="43" t="s">
        <v>4</v>
      </c>
      <c r="R124" s="43" t="s">
        <v>4</v>
      </c>
      <c r="S124" s="43" t="s">
        <v>4</v>
      </c>
      <c r="T124" s="46" t="s">
        <v>4</v>
      </c>
      <c r="U124" s="43" t="s">
        <v>4</v>
      </c>
      <c r="V124" s="43" t="s">
        <v>4</v>
      </c>
      <c r="W124" s="60" t="s">
        <v>81</v>
      </c>
      <c r="X124" s="43" t="s">
        <v>102</v>
      </c>
      <c r="Y124" s="43" t="s">
        <v>74</v>
      </c>
      <c r="Z124" s="43" t="s">
        <v>91</v>
      </c>
      <c r="AA124" s="43" t="s">
        <v>96</v>
      </c>
      <c r="AB124" s="43" t="s">
        <v>75</v>
      </c>
      <c r="AC124" s="43" t="s">
        <v>103</v>
      </c>
      <c r="AD124" s="43" t="s">
        <v>73</v>
      </c>
      <c r="AE124" s="43" t="s">
        <v>74</v>
      </c>
      <c r="AF124" s="43" t="s">
        <v>93</v>
      </c>
      <c r="AG124" s="43" t="s">
        <v>73</v>
      </c>
      <c r="AH124" s="43" t="s">
        <v>98</v>
      </c>
      <c r="AI124" s="43" t="s">
        <v>94</v>
      </c>
      <c r="AJ124" s="43" t="s">
        <v>94</v>
      </c>
      <c r="AK124" s="43" t="s">
        <v>91</v>
      </c>
      <c r="AL124" s="43" t="s">
        <v>97</v>
      </c>
      <c r="AM124" s="43" t="s">
        <v>99</v>
      </c>
      <c r="AN124" s="43" t="s">
        <v>73</v>
      </c>
      <c r="AO124" s="43" t="s">
        <v>102</v>
      </c>
      <c r="AP124" s="43" t="s">
        <v>95</v>
      </c>
      <c r="AQ124" s="43" t="s">
        <v>95</v>
      </c>
      <c r="AR124" s="43" t="s">
        <v>93</v>
      </c>
      <c r="AS124" s="43" t="s">
        <v>94</v>
      </c>
      <c r="AT124" s="43" t="s">
        <v>89</v>
      </c>
      <c r="AU124" s="43" t="s">
        <v>73</v>
      </c>
      <c r="AV124" s="43" t="s">
        <v>94</v>
      </c>
      <c r="AW124" s="43" t="s">
        <v>99</v>
      </c>
      <c r="AX124" s="43" t="s">
        <v>91</v>
      </c>
      <c r="AY124" s="43" t="s">
        <v>95</v>
      </c>
      <c r="AZ124" s="43" t="s">
        <v>98</v>
      </c>
      <c r="BA124" s="43" t="s">
        <v>99</v>
      </c>
      <c r="BB124" s="43" t="s">
        <v>73</v>
      </c>
      <c r="BC124" s="43" t="s">
        <v>73</v>
      </c>
      <c r="BD124" s="43" t="s">
        <v>73</v>
      </c>
      <c r="BE124" s="43" t="s">
        <v>99</v>
      </c>
      <c r="BF124" s="43" t="s">
        <v>73</v>
      </c>
      <c r="BG124" s="43" t="s">
        <v>89</v>
      </c>
      <c r="BH124" s="43" t="s">
        <v>74</v>
      </c>
      <c r="BI124" s="43" t="s">
        <v>72</v>
      </c>
      <c r="BJ124" s="43" t="s">
        <v>96</v>
      </c>
      <c r="BK124" s="43" t="s">
        <v>72</v>
      </c>
      <c r="BL124" s="43" t="s">
        <v>96</v>
      </c>
      <c r="BM124" s="43" t="s">
        <v>4</v>
      </c>
      <c r="BN124" s="43" t="s">
        <v>4</v>
      </c>
      <c r="BO124" s="43" t="s">
        <v>4</v>
      </c>
      <c r="BP124" s="43" t="s">
        <v>4</v>
      </c>
      <c r="BQ124" s="43" t="s">
        <v>4</v>
      </c>
      <c r="BR124" s="43" t="s">
        <v>4</v>
      </c>
      <c r="BS124" s="43" t="s">
        <v>4</v>
      </c>
      <c r="BT124" s="43" t="s">
        <v>4</v>
      </c>
      <c r="BU124" s="43" t="s">
        <v>4</v>
      </c>
      <c r="BV124" s="43" t="s">
        <v>4</v>
      </c>
      <c r="BW124" s="43" t="s">
        <v>4</v>
      </c>
      <c r="BX124" s="43" t="s">
        <v>4</v>
      </c>
      <c r="BY124" s="43" t="s">
        <v>4</v>
      </c>
      <c r="BZ124" s="43" t="s">
        <v>4</v>
      </c>
      <c r="CA124" s="43" t="s">
        <v>4</v>
      </c>
      <c r="CB124" s="43" t="s">
        <v>4</v>
      </c>
      <c r="CC124" s="43" t="s">
        <v>4</v>
      </c>
      <c r="CD124" s="43" t="s">
        <v>4</v>
      </c>
      <c r="CE124" s="43" t="s">
        <v>4</v>
      </c>
      <c r="CF124" s="43" t="s">
        <v>4</v>
      </c>
      <c r="CG124" s="43" t="s">
        <v>4</v>
      </c>
      <c r="CH124" s="43" t="s">
        <v>4</v>
      </c>
      <c r="CI124" s="43" t="s">
        <v>4</v>
      </c>
      <c r="CJ124" s="43" t="s">
        <v>4</v>
      </c>
      <c r="CK124" s="43" t="s">
        <v>4</v>
      </c>
      <c r="CL124" s="43" t="s">
        <v>4</v>
      </c>
      <c r="CM124" s="43" t="s">
        <v>4</v>
      </c>
      <c r="CN124" s="43" t="s">
        <v>4</v>
      </c>
      <c r="CO124" s="43" t="s">
        <v>4</v>
      </c>
      <c r="CP124" s="43" t="s">
        <v>4</v>
      </c>
      <c r="CQ124" s="43" t="s">
        <v>4</v>
      </c>
      <c r="CR124" s="43" t="s">
        <v>4</v>
      </c>
      <c r="CS124" s="43" t="s">
        <v>4</v>
      </c>
      <c r="CT124" s="43" t="s">
        <v>4</v>
      </c>
      <c r="CU124" s="43" t="s">
        <v>4</v>
      </c>
      <c r="CV124" s="43" t="s">
        <v>4</v>
      </c>
      <c r="CW124" s="43" t="s">
        <v>4</v>
      </c>
      <c r="CX124" s="43" t="s">
        <v>4</v>
      </c>
      <c r="DD124" s="37" t="b">
        <f>IFERROR(VLOOKUP(A124,'peptide ligands'!A:D,4,0),FALSE)</f>
        <v>0</v>
      </c>
    </row>
    <row r="125" spans="1:108" x14ac:dyDescent="0.2">
      <c r="A125" t="s">
        <v>243</v>
      </c>
      <c r="B125" s="37" t="str">
        <f>VLOOKUP($A125,endogenous!$A:$B,2,0)</f>
        <v>slib_human</v>
      </c>
      <c r="C125" s="43" t="s">
        <v>4</v>
      </c>
      <c r="D125" s="43" t="s">
        <v>4</v>
      </c>
      <c r="E125" s="43" t="s">
        <v>4</v>
      </c>
      <c r="F125" s="43" t="s">
        <v>4</v>
      </c>
      <c r="G125" s="43" t="s">
        <v>4</v>
      </c>
      <c r="H125" s="43" t="s">
        <v>4</v>
      </c>
      <c r="I125" s="43" t="s">
        <v>4</v>
      </c>
      <c r="J125" s="43" t="s">
        <v>4</v>
      </c>
      <c r="K125" s="43" t="s">
        <v>4</v>
      </c>
      <c r="L125" s="43" t="s">
        <v>4</v>
      </c>
      <c r="M125" s="43" t="s">
        <v>4</v>
      </c>
      <c r="N125" s="43" t="s">
        <v>4</v>
      </c>
      <c r="O125" s="43" t="s">
        <v>4</v>
      </c>
      <c r="P125" s="43" t="s">
        <v>4</v>
      </c>
      <c r="Q125" s="43" t="s">
        <v>4</v>
      </c>
      <c r="R125" s="43" t="s">
        <v>4</v>
      </c>
      <c r="S125" s="43" t="s">
        <v>4</v>
      </c>
      <c r="T125" s="46" t="s">
        <v>4</v>
      </c>
      <c r="U125" s="43" t="s">
        <v>4</v>
      </c>
      <c r="V125" s="43" t="s">
        <v>4</v>
      </c>
      <c r="W125" s="60" t="s">
        <v>93</v>
      </c>
      <c r="X125" s="43" t="s">
        <v>102</v>
      </c>
      <c r="Y125" s="43" t="s">
        <v>74</v>
      </c>
      <c r="Z125" s="43" t="s">
        <v>102</v>
      </c>
      <c r="AA125" s="43" t="s">
        <v>99</v>
      </c>
      <c r="AB125" s="43" t="s">
        <v>75</v>
      </c>
      <c r="AC125" s="43" t="s">
        <v>103</v>
      </c>
      <c r="AD125" s="43" t="s">
        <v>100</v>
      </c>
      <c r="AE125" s="43" t="s">
        <v>73</v>
      </c>
      <c r="AF125" s="43" t="s">
        <v>93</v>
      </c>
      <c r="AG125" s="43" t="s">
        <v>98</v>
      </c>
      <c r="AH125" s="43" t="s">
        <v>95</v>
      </c>
      <c r="AI125" s="43" t="s">
        <v>96</v>
      </c>
      <c r="AJ125" s="43" t="s">
        <v>94</v>
      </c>
      <c r="AK125" s="43" t="s">
        <v>91</v>
      </c>
      <c r="AL125" s="43" t="s">
        <v>97</v>
      </c>
      <c r="AM125" s="43" t="s">
        <v>94</v>
      </c>
      <c r="AN125" s="43" t="s">
        <v>73</v>
      </c>
      <c r="AO125" s="43" t="s">
        <v>102</v>
      </c>
      <c r="AP125" s="43" t="s">
        <v>98</v>
      </c>
      <c r="AQ125" s="43" t="s">
        <v>95</v>
      </c>
      <c r="AR125" s="43" t="s">
        <v>94</v>
      </c>
      <c r="AS125" s="43" t="s">
        <v>94</v>
      </c>
      <c r="AT125" s="43" t="s">
        <v>97</v>
      </c>
      <c r="AU125" s="43" t="s">
        <v>74</v>
      </c>
      <c r="AV125" s="43" t="s">
        <v>99</v>
      </c>
      <c r="AW125" s="43" t="s">
        <v>101</v>
      </c>
      <c r="AX125" s="43" t="s">
        <v>73</v>
      </c>
      <c r="AY125" s="43" t="s">
        <v>98</v>
      </c>
      <c r="AZ125" s="43" t="s">
        <v>97</v>
      </c>
      <c r="BA125" s="43" t="s">
        <v>97</v>
      </c>
      <c r="BB125" s="43" t="s">
        <v>91</v>
      </c>
      <c r="BC125" s="43" t="s">
        <v>89</v>
      </c>
      <c r="BD125" s="43" t="s">
        <v>73</v>
      </c>
      <c r="BE125" s="43" t="s">
        <v>100</v>
      </c>
      <c r="BF125" s="43" t="s">
        <v>97</v>
      </c>
      <c r="BG125" s="43" t="s">
        <v>89</v>
      </c>
      <c r="BH125" s="43" t="s">
        <v>98</v>
      </c>
      <c r="BI125" s="43" t="s">
        <v>91</v>
      </c>
      <c r="BJ125" s="43" t="s">
        <v>102</v>
      </c>
      <c r="BK125" s="43" t="s">
        <v>98</v>
      </c>
      <c r="BL125" s="43" t="s">
        <v>102</v>
      </c>
      <c r="BM125" s="43" t="s">
        <v>98</v>
      </c>
      <c r="BN125" s="43" t="s">
        <v>94</v>
      </c>
      <c r="BO125" s="43" t="s">
        <v>4</v>
      </c>
      <c r="BP125" s="43" t="s">
        <v>4</v>
      </c>
      <c r="BQ125" s="43" t="s">
        <v>4</v>
      </c>
      <c r="BR125" s="43" t="s">
        <v>4</v>
      </c>
      <c r="BS125" s="43" t="s">
        <v>4</v>
      </c>
      <c r="BT125" s="43" t="s">
        <v>4</v>
      </c>
      <c r="BU125" s="43" t="s">
        <v>4</v>
      </c>
      <c r="BV125" s="43" t="s">
        <v>4</v>
      </c>
      <c r="BW125" s="43" t="s">
        <v>4</v>
      </c>
      <c r="BX125" s="43" t="s">
        <v>4</v>
      </c>
      <c r="BY125" s="43" t="s">
        <v>4</v>
      </c>
      <c r="BZ125" s="43" t="s">
        <v>4</v>
      </c>
      <c r="CA125" s="43" t="s">
        <v>4</v>
      </c>
      <c r="CB125" s="43" t="s">
        <v>4</v>
      </c>
      <c r="CC125" s="43" t="s">
        <v>4</v>
      </c>
      <c r="CD125" s="43" t="s">
        <v>4</v>
      </c>
      <c r="CE125" s="43" t="s">
        <v>4</v>
      </c>
      <c r="CF125" s="43" t="s">
        <v>4</v>
      </c>
      <c r="CG125" s="43" t="s">
        <v>4</v>
      </c>
      <c r="CH125" s="43" t="s">
        <v>4</v>
      </c>
      <c r="CI125" s="43" t="s">
        <v>4</v>
      </c>
      <c r="CJ125" s="43" t="s">
        <v>4</v>
      </c>
      <c r="CK125" s="43" t="s">
        <v>4</v>
      </c>
      <c r="CL125" s="43" t="s">
        <v>4</v>
      </c>
      <c r="CM125" s="43" t="s">
        <v>4</v>
      </c>
      <c r="CN125" s="43" t="s">
        <v>4</v>
      </c>
      <c r="CO125" s="43" t="s">
        <v>4</v>
      </c>
      <c r="CP125" s="43" t="s">
        <v>4</v>
      </c>
      <c r="CQ125" s="43" t="s">
        <v>4</v>
      </c>
      <c r="CR125" s="43" t="s">
        <v>4</v>
      </c>
      <c r="CS125" s="43" t="s">
        <v>4</v>
      </c>
      <c r="CT125" s="43" t="s">
        <v>4</v>
      </c>
      <c r="CU125" s="43" t="s">
        <v>4</v>
      </c>
      <c r="CV125" s="43" t="s">
        <v>4</v>
      </c>
      <c r="CW125" s="43" t="s">
        <v>4</v>
      </c>
      <c r="CX125" s="43" t="s">
        <v>4</v>
      </c>
      <c r="DD125" s="37" t="b">
        <f>IFERROR(VLOOKUP(A125,'peptide ligands'!A:D,4,0),FALSE)</f>
        <v>0</v>
      </c>
    </row>
    <row r="126" spans="1:108" x14ac:dyDescent="0.2">
      <c r="A126" t="s">
        <v>341</v>
      </c>
      <c r="B126" s="37" t="str">
        <f>VLOOKUP($A126,endogenous!$A:$B,2,0)</f>
        <v>slib_mouse</v>
      </c>
      <c r="C126" s="43" t="s">
        <v>4</v>
      </c>
      <c r="D126" s="43" t="s">
        <v>4</v>
      </c>
      <c r="E126" s="43" t="s">
        <v>4</v>
      </c>
      <c r="F126" s="43" t="s">
        <v>4</v>
      </c>
      <c r="G126" s="43" t="s">
        <v>4</v>
      </c>
      <c r="H126" s="43" t="s">
        <v>4</v>
      </c>
      <c r="I126" s="43" t="s">
        <v>4</v>
      </c>
      <c r="J126" s="43" t="s">
        <v>4</v>
      </c>
      <c r="K126" s="43" t="s">
        <v>4</v>
      </c>
      <c r="L126" s="43" t="s">
        <v>4</v>
      </c>
      <c r="M126" s="43" t="s">
        <v>4</v>
      </c>
      <c r="N126" s="43" t="s">
        <v>4</v>
      </c>
      <c r="O126" s="43" t="s">
        <v>4</v>
      </c>
      <c r="P126" s="43" t="s">
        <v>4</v>
      </c>
      <c r="Q126" s="43" t="s">
        <v>4</v>
      </c>
      <c r="R126" s="43" t="s">
        <v>4</v>
      </c>
      <c r="S126" s="43" t="s">
        <v>4</v>
      </c>
      <c r="T126" s="46" t="s">
        <v>4</v>
      </c>
      <c r="U126" s="43" t="s">
        <v>4</v>
      </c>
      <c r="V126" s="43" t="s">
        <v>4</v>
      </c>
      <c r="W126" s="60" t="s">
        <v>81</v>
      </c>
      <c r="X126" s="43" t="s">
        <v>96</v>
      </c>
      <c r="Y126" s="43" t="s">
        <v>74</v>
      </c>
      <c r="Z126" s="43" t="s">
        <v>102</v>
      </c>
      <c r="AA126" s="43" t="s">
        <v>99</v>
      </c>
      <c r="AB126" s="43" t="s">
        <v>75</v>
      </c>
      <c r="AC126" s="43" t="s">
        <v>103</v>
      </c>
      <c r="AD126" s="43" t="s">
        <v>103</v>
      </c>
      <c r="AE126" s="43" t="s">
        <v>100</v>
      </c>
      <c r="AF126" s="43" t="s">
        <v>93</v>
      </c>
      <c r="AG126" s="43" t="s">
        <v>98</v>
      </c>
      <c r="AH126" s="43" t="s">
        <v>95</v>
      </c>
      <c r="AI126" s="43" t="s">
        <v>94</v>
      </c>
      <c r="AJ126" s="43" t="s">
        <v>94</v>
      </c>
      <c r="AK126" s="43" t="s">
        <v>73</v>
      </c>
      <c r="AL126" s="43" t="s">
        <v>97</v>
      </c>
      <c r="AM126" s="43" t="s">
        <v>94</v>
      </c>
      <c r="AN126" s="43" t="s">
        <v>93</v>
      </c>
      <c r="AO126" s="43" t="s">
        <v>102</v>
      </c>
      <c r="AP126" s="43" t="s">
        <v>98</v>
      </c>
      <c r="AQ126" s="43" t="s">
        <v>95</v>
      </c>
      <c r="AR126" s="43" t="s">
        <v>96</v>
      </c>
      <c r="AS126" s="43" t="s">
        <v>99</v>
      </c>
      <c r="AT126" s="43" t="s">
        <v>97</v>
      </c>
      <c r="AU126" s="43" t="s">
        <v>74</v>
      </c>
      <c r="AV126" s="43" t="s">
        <v>99</v>
      </c>
      <c r="AW126" s="43" t="s">
        <v>101</v>
      </c>
      <c r="AX126" s="43" t="s">
        <v>100</v>
      </c>
      <c r="AY126" s="43" t="s">
        <v>95</v>
      </c>
      <c r="AZ126" s="43" t="s">
        <v>97</v>
      </c>
      <c r="BA126" s="43" t="s">
        <v>4</v>
      </c>
      <c r="BB126" s="43" t="s">
        <v>91</v>
      </c>
      <c r="BC126" s="43" t="s">
        <v>89</v>
      </c>
      <c r="BD126" s="43" t="s">
        <v>98</v>
      </c>
      <c r="BE126" s="43" t="s">
        <v>99</v>
      </c>
      <c r="BF126" s="43" t="s">
        <v>97</v>
      </c>
      <c r="BG126" s="43" t="s">
        <v>89</v>
      </c>
      <c r="BH126" s="43" t="s">
        <v>97</v>
      </c>
      <c r="BI126" s="43" t="s">
        <v>98</v>
      </c>
      <c r="BJ126" s="43" t="s">
        <v>102</v>
      </c>
      <c r="BK126" s="43" t="s">
        <v>98</v>
      </c>
      <c r="BL126" s="43" t="s">
        <v>94</v>
      </c>
      <c r="BM126" s="43" t="s">
        <v>73</v>
      </c>
      <c r="BN126" s="43" t="s">
        <v>4</v>
      </c>
      <c r="BO126" s="43" t="s">
        <v>4</v>
      </c>
      <c r="BP126" s="43" t="s">
        <v>4</v>
      </c>
      <c r="BQ126" s="43" t="s">
        <v>4</v>
      </c>
      <c r="BR126" s="43" t="s">
        <v>4</v>
      </c>
      <c r="BS126" s="43" t="s">
        <v>4</v>
      </c>
      <c r="BT126" s="43" t="s">
        <v>4</v>
      </c>
      <c r="BU126" s="43" t="s">
        <v>4</v>
      </c>
      <c r="BV126" s="43" t="s">
        <v>4</v>
      </c>
      <c r="BW126" s="43" t="s">
        <v>4</v>
      </c>
      <c r="BX126" s="43" t="s">
        <v>4</v>
      </c>
      <c r="BY126" s="43" t="s">
        <v>4</v>
      </c>
      <c r="BZ126" s="43" t="s">
        <v>4</v>
      </c>
      <c r="CA126" s="43" t="s">
        <v>4</v>
      </c>
      <c r="CB126" s="43" t="s">
        <v>4</v>
      </c>
      <c r="CC126" s="43" t="s">
        <v>4</v>
      </c>
      <c r="CD126" s="43" t="s">
        <v>4</v>
      </c>
      <c r="CE126" s="43" t="s">
        <v>4</v>
      </c>
      <c r="CF126" s="43" t="s">
        <v>4</v>
      </c>
      <c r="CG126" s="43" t="s">
        <v>4</v>
      </c>
      <c r="CH126" s="43" t="s">
        <v>4</v>
      </c>
      <c r="CI126" s="43" t="s">
        <v>4</v>
      </c>
      <c r="CJ126" s="43" t="s">
        <v>4</v>
      </c>
      <c r="CK126" s="43" t="s">
        <v>4</v>
      </c>
      <c r="CL126" s="43" t="s">
        <v>4</v>
      </c>
      <c r="CM126" s="43" t="s">
        <v>4</v>
      </c>
      <c r="CN126" s="43" t="s">
        <v>4</v>
      </c>
      <c r="CO126" s="43" t="s">
        <v>4</v>
      </c>
      <c r="CP126" s="43" t="s">
        <v>4</v>
      </c>
      <c r="CQ126" s="43" t="s">
        <v>4</v>
      </c>
      <c r="CR126" s="43" t="s">
        <v>4</v>
      </c>
      <c r="CS126" s="43" t="s">
        <v>4</v>
      </c>
      <c r="CT126" s="43" t="s">
        <v>4</v>
      </c>
      <c r="CU126" s="43" t="s">
        <v>4</v>
      </c>
      <c r="CV126" s="43" t="s">
        <v>4</v>
      </c>
      <c r="CW126" s="43" t="s">
        <v>4</v>
      </c>
      <c r="CX126" s="43" t="s">
        <v>4</v>
      </c>
      <c r="DD126" s="37" t="b">
        <f>IFERROR(VLOOKUP(A126,'peptide ligands'!A:D,4,0),FALSE)</f>
        <v>0</v>
      </c>
    </row>
    <row r="127" spans="1:108" x14ac:dyDescent="0.2">
      <c r="A127" t="s">
        <v>344</v>
      </c>
      <c r="B127" s="37" t="str">
        <f>VLOOKUP($A127,endogenous!$A:$B,2,0)</f>
        <v>slib_rat</v>
      </c>
      <c r="C127" s="43" t="s">
        <v>4</v>
      </c>
      <c r="D127" s="43" t="s">
        <v>4</v>
      </c>
      <c r="E127" s="43" t="s">
        <v>4</v>
      </c>
      <c r="F127" s="43" t="s">
        <v>4</v>
      </c>
      <c r="G127" s="43" t="s">
        <v>4</v>
      </c>
      <c r="H127" s="43" t="s">
        <v>4</v>
      </c>
      <c r="I127" s="43" t="s">
        <v>4</v>
      </c>
      <c r="J127" s="43" t="s">
        <v>4</v>
      </c>
      <c r="K127" s="43" t="s">
        <v>4</v>
      </c>
      <c r="L127" s="43" t="s">
        <v>4</v>
      </c>
      <c r="M127" s="43" t="s">
        <v>4</v>
      </c>
      <c r="N127" s="43" t="s">
        <v>4</v>
      </c>
      <c r="O127" s="43" t="s">
        <v>4</v>
      </c>
      <c r="P127" s="43" t="s">
        <v>4</v>
      </c>
      <c r="Q127" s="43" t="s">
        <v>4</v>
      </c>
      <c r="R127" s="43" t="s">
        <v>4</v>
      </c>
      <c r="S127" s="43" t="s">
        <v>4</v>
      </c>
      <c r="T127" s="46" t="s">
        <v>4</v>
      </c>
      <c r="U127" s="43" t="s">
        <v>4</v>
      </c>
      <c r="V127" s="43" t="s">
        <v>4</v>
      </c>
      <c r="W127" s="60" t="s">
        <v>81</v>
      </c>
      <c r="X127" s="43" t="s">
        <v>102</v>
      </c>
      <c r="Y127" s="43" t="s">
        <v>74</v>
      </c>
      <c r="Z127" s="43" t="s">
        <v>102</v>
      </c>
      <c r="AA127" s="43" t="s">
        <v>99</v>
      </c>
      <c r="AB127" s="43" t="s">
        <v>75</v>
      </c>
      <c r="AC127" s="43" t="s">
        <v>103</v>
      </c>
      <c r="AD127" s="43" t="s">
        <v>73</v>
      </c>
      <c r="AE127" s="43" t="s">
        <v>73</v>
      </c>
      <c r="AF127" s="43" t="s">
        <v>93</v>
      </c>
      <c r="AG127" s="43" t="s">
        <v>98</v>
      </c>
      <c r="AH127" s="43" t="s">
        <v>98</v>
      </c>
      <c r="AI127" s="43" t="s">
        <v>99</v>
      </c>
      <c r="AJ127" s="43" t="s">
        <v>94</v>
      </c>
      <c r="AK127" s="43" t="s">
        <v>91</v>
      </c>
      <c r="AL127" s="43" t="s">
        <v>97</v>
      </c>
      <c r="AM127" s="43" t="s">
        <v>94</v>
      </c>
      <c r="AN127" s="43" t="s">
        <v>93</v>
      </c>
      <c r="AO127" s="43" t="s">
        <v>102</v>
      </c>
      <c r="AP127" s="43" t="s">
        <v>98</v>
      </c>
      <c r="AQ127" s="43" t="s">
        <v>95</v>
      </c>
      <c r="AR127" s="43" t="s">
        <v>94</v>
      </c>
      <c r="AS127" s="43" t="s">
        <v>94</v>
      </c>
      <c r="AT127" s="43" t="s">
        <v>81</v>
      </c>
      <c r="AU127" s="43" t="s">
        <v>89</v>
      </c>
      <c r="AV127" s="43" t="s">
        <v>99</v>
      </c>
      <c r="AW127" s="43" t="s">
        <v>101</v>
      </c>
      <c r="AX127" s="43" t="s">
        <v>100</v>
      </c>
      <c r="AY127" s="43" t="s">
        <v>98</v>
      </c>
      <c r="AZ127" s="43" t="s">
        <v>97</v>
      </c>
      <c r="BA127" s="43" t="s">
        <v>97</v>
      </c>
      <c r="BB127" s="43" t="s">
        <v>91</v>
      </c>
      <c r="BC127" s="43" t="s">
        <v>89</v>
      </c>
      <c r="BD127" s="43" t="s">
        <v>98</v>
      </c>
      <c r="BE127" s="43" t="s">
        <v>100</v>
      </c>
      <c r="BF127" s="43" t="s">
        <v>97</v>
      </c>
      <c r="BG127" s="43" t="s">
        <v>89</v>
      </c>
      <c r="BH127" s="43" t="s">
        <v>97</v>
      </c>
      <c r="BI127" s="43" t="s">
        <v>98</v>
      </c>
      <c r="BJ127" s="43" t="s">
        <v>73</v>
      </c>
      <c r="BK127" s="43" t="s">
        <v>98</v>
      </c>
      <c r="BL127" s="43" t="s">
        <v>75</v>
      </c>
      <c r="BM127" s="43" t="s">
        <v>100</v>
      </c>
      <c r="BN127" s="43" t="s">
        <v>4</v>
      </c>
      <c r="BO127" s="43" t="s">
        <v>4</v>
      </c>
      <c r="BP127" s="43" t="s">
        <v>4</v>
      </c>
      <c r="BQ127" s="43" t="s">
        <v>4</v>
      </c>
      <c r="BR127" s="43" t="s">
        <v>4</v>
      </c>
      <c r="BS127" s="43" t="s">
        <v>4</v>
      </c>
      <c r="BT127" s="43" t="s">
        <v>4</v>
      </c>
      <c r="BU127" s="43" t="s">
        <v>4</v>
      </c>
      <c r="BV127" s="43" t="s">
        <v>4</v>
      </c>
      <c r="BW127" s="43" t="s">
        <v>4</v>
      </c>
      <c r="BX127" s="43" t="s">
        <v>4</v>
      </c>
      <c r="BY127" s="43" t="s">
        <v>4</v>
      </c>
      <c r="BZ127" s="43" t="s">
        <v>4</v>
      </c>
      <c r="CA127" s="43" t="s">
        <v>4</v>
      </c>
      <c r="CB127" s="43" t="s">
        <v>4</v>
      </c>
      <c r="CC127" s="43" t="s">
        <v>4</v>
      </c>
      <c r="CD127" s="43" t="s">
        <v>4</v>
      </c>
      <c r="CE127" s="43" t="s">
        <v>4</v>
      </c>
      <c r="CF127" s="43" t="s">
        <v>4</v>
      </c>
      <c r="CG127" s="43" t="s">
        <v>4</v>
      </c>
      <c r="CH127" s="43" t="s">
        <v>4</v>
      </c>
      <c r="CI127" s="43" t="s">
        <v>4</v>
      </c>
      <c r="CJ127" s="43" t="s">
        <v>4</v>
      </c>
      <c r="CK127" s="43" t="s">
        <v>4</v>
      </c>
      <c r="CL127" s="43" t="s">
        <v>4</v>
      </c>
      <c r="CM127" s="43" t="s">
        <v>4</v>
      </c>
      <c r="CN127" s="43" t="s">
        <v>4</v>
      </c>
      <c r="CO127" s="43" t="s">
        <v>4</v>
      </c>
      <c r="CP127" s="43" t="s">
        <v>4</v>
      </c>
      <c r="CQ127" s="43" t="s">
        <v>4</v>
      </c>
      <c r="CR127" s="43" t="s">
        <v>4</v>
      </c>
      <c r="CS127" s="43" t="s">
        <v>4</v>
      </c>
      <c r="CT127" s="43" t="s">
        <v>4</v>
      </c>
      <c r="CU127" s="43" t="s">
        <v>4</v>
      </c>
      <c r="CV127" s="43" t="s">
        <v>4</v>
      </c>
      <c r="CW127" s="43" t="s">
        <v>4</v>
      </c>
      <c r="CX127" s="43" t="s">
        <v>4</v>
      </c>
      <c r="DD127" s="37" t="b">
        <f>IFERROR(VLOOKUP(A127,'peptide ligands'!A:D,4,0),FALSE)</f>
        <v>0</v>
      </c>
    </row>
    <row r="128" spans="1:108" x14ac:dyDescent="0.2">
      <c r="A128" t="s">
        <v>249</v>
      </c>
      <c r="B128" s="37" t="str">
        <f>VLOOKUP($A128,endogenous!$A:$B,2,0)</f>
        <v>secr_human</v>
      </c>
      <c r="C128" s="43" t="s">
        <v>4</v>
      </c>
      <c r="D128" s="43" t="s">
        <v>4</v>
      </c>
      <c r="E128" s="43" t="s">
        <v>4</v>
      </c>
      <c r="F128" s="43" t="s">
        <v>4</v>
      </c>
      <c r="G128" s="43" t="s">
        <v>4</v>
      </c>
      <c r="H128" s="43" t="s">
        <v>4</v>
      </c>
      <c r="I128" s="43" t="s">
        <v>4</v>
      </c>
      <c r="J128" s="43" t="s">
        <v>4</v>
      </c>
      <c r="K128" s="43" t="s">
        <v>4</v>
      </c>
      <c r="L128" s="43" t="s">
        <v>4</v>
      </c>
      <c r="M128" s="43" t="s">
        <v>4</v>
      </c>
      <c r="N128" s="43" t="s">
        <v>4</v>
      </c>
      <c r="O128" s="43" t="s">
        <v>4</v>
      </c>
      <c r="P128" s="43" t="s">
        <v>4</v>
      </c>
      <c r="Q128" s="43" t="s">
        <v>4</v>
      </c>
      <c r="R128" s="43" t="s">
        <v>4</v>
      </c>
      <c r="S128" s="43" t="s">
        <v>4</v>
      </c>
      <c r="T128" s="46" t="s">
        <v>4</v>
      </c>
      <c r="U128" s="43" t="s">
        <v>4</v>
      </c>
      <c r="V128" s="43" t="s">
        <v>4</v>
      </c>
      <c r="W128" s="60" t="s">
        <v>81</v>
      </c>
      <c r="X128" s="43" t="s">
        <v>73</v>
      </c>
      <c r="Y128" s="43" t="s">
        <v>74</v>
      </c>
      <c r="Z128" s="43" t="s">
        <v>91</v>
      </c>
      <c r="AA128" s="43" t="s">
        <v>103</v>
      </c>
      <c r="AB128" s="43" t="s">
        <v>75</v>
      </c>
      <c r="AC128" s="43" t="s">
        <v>103</v>
      </c>
      <c r="AD128" s="43" t="s">
        <v>73</v>
      </c>
      <c r="AE128" s="43" t="s">
        <v>89</v>
      </c>
      <c r="AF128" s="43" t="s">
        <v>94</v>
      </c>
      <c r="AG128" s="43" t="s">
        <v>73</v>
      </c>
      <c r="AH128" s="43" t="s">
        <v>98</v>
      </c>
      <c r="AI128" s="43" t="s">
        <v>94</v>
      </c>
      <c r="AJ128" s="43" t="s">
        <v>98</v>
      </c>
      <c r="AK128" s="43" t="s">
        <v>89</v>
      </c>
      <c r="AL128" s="43" t="s">
        <v>91</v>
      </c>
      <c r="AM128" s="43" t="s">
        <v>102</v>
      </c>
      <c r="AN128" s="43" t="s">
        <v>98</v>
      </c>
      <c r="AO128" s="43" t="s">
        <v>94</v>
      </c>
      <c r="AP128" s="43" t="s">
        <v>97</v>
      </c>
      <c r="AQ128" s="43" t="s">
        <v>98</v>
      </c>
      <c r="AR128" s="43" t="s">
        <v>94</v>
      </c>
      <c r="AS128" s="43" t="s">
        <v>94</v>
      </c>
      <c r="AT128" s="43" t="s">
        <v>97</v>
      </c>
      <c r="AU128" s="43" t="s">
        <v>91</v>
      </c>
      <c r="AV128" s="43" t="s">
        <v>94</v>
      </c>
      <c r="AW128" s="43" t="s">
        <v>96</v>
      </c>
      <c r="AX128" s="43" t="s">
        <v>4</v>
      </c>
      <c r="AY128" s="43" t="s">
        <v>4</v>
      </c>
      <c r="AZ128" s="43" t="s">
        <v>4</v>
      </c>
      <c r="BA128" s="43" t="s">
        <v>4</v>
      </c>
      <c r="BB128" s="43" t="s">
        <v>4</v>
      </c>
      <c r="BC128" s="43" t="s">
        <v>4</v>
      </c>
      <c r="BD128" s="43" t="s">
        <v>4</v>
      </c>
      <c r="BE128" s="43" t="s">
        <v>4</v>
      </c>
      <c r="BF128" s="43" t="s">
        <v>4</v>
      </c>
      <c r="BG128" s="43" t="s">
        <v>4</v>
      </c>
      <c r="BH128" s="43" t="s">
        <v>4</v>
      </c>
      <c r="BI128" s="43" t="s">
        <v>4</v>
      </c>
      <c r="BJ128" s="43" t="s">
        <v>4</v>
      </c>
      <c r="BK128" s="43" t="s">
        <v>4</v>
      </c>
      <c r="BL128" s="43" t="s">
        <v>4</v>
      </c>
      <c r="BM128" s="43" t="s">
        <v>4</v>
      </c>
      <c r="BN128" s="43" t="s">
        <v>4</v>
      </c>
      <c r="BO128" s="43" t="s">
        <v>4</v>
      </c>
      <c r="BP128" s="43" t="s">
        <v>4</v>
      </c>
      <c r="BQ128" s="43" t="s">
        <v>4</v>
      </c>
      <c r="BR128" s="43" t="s">
        <v>4</v>
      </c>
      <c r="BS128" s="43" t="s">
        <v>4</v>
      </c>
      <c r="BT128" s="43" t="s">
        <v>4</v>
      </c>
      <c r="BU128" s="43" t="s">
        <v>4</v>
      </c>
      <c r="BV128" s="43" t="s">
        <v>4</v>
      </c>
      <c r="BW128" s="43" t="s">
        <v>4</v>
      </c>
      <c r="BX128" s="43" t="s">
        <v>4</v>
      </c>
      <c r="BY128" s="43" t="s">
        <v>4</v>
      </c>
      <c r="BZ128" s="43" t="s">
        <v>4</v>
      </c>
      <c r="CA128" s="43" t="s">
        <v>4</v>
      </c>
      <c r="CB128" s="43" t="s">
        <v>4</v>
      </c>
      <c r="CC128" s="43" t="s">
        <v>4</v>
      </c>
      <c r="CD128" s="43" t="s">
        <v>4</v>
      </c>
      <c r="CE128" s="43" t="s">
        <v>4</v>
      </c>
      <c r="CF128" s="43" t="s">
        <v>4</v>
      </c>
      <c r="CG128" s="43" t="s">
        <v>4</v>
      </c>
      <c r="CH128" s="43" t="s">
        <v>4</v>
      </c>
      <c r="CI128" s="43" t="s">
        <v>4</v>
      </c>
      <c r="CJ128" s="43" t="s">
        <v>4</v>
      </c>
      <c r="CK128" s="43" t="s">
        <v>4</v>
      </c>
      <c r="CL128" s="43" t="s">
        <v>4</v>
      </c>
      <c r="CM128" s="43" t="s">
        <v>4</v>
      </c>
      <c r="CN128" s="43" t="s">
        <v>4</v>
      </c>
      <c r="CO128" s="43" t="s">
        <v>4</v>
      </c>
      <c r="CP128" s="43" t="s">
        <v>4</v>
      </c>
      <c r="CQ128" s="43" t="s">
        <v>4</v>
      </c>
      <c r="CR128" s="43" t="s">
        <v>4</v>
      </c>
      <c r="CS128" s="43" t="s">
        <v>4</v>
      </c>
      <c r="CT128" s="43" t="s">
        <v>4</v>
      </c>
      <c r="CU128" s="43" t="s">
        <v>4</v>
      </c>
      <c r="CV128" s="43" t="s">
        <v>4</v>
      </c>
      <c r="CW128" s="43" t="s">
        <v>4</v>
      </c>
      <c r="CX128" s="43" t="s">
        <v>4</v>
      </c>
      <c r="DD128" s="37" t="b">
        <f>IFERROR(VLOOKUP(A128,'peptide ligands'!A:D,4,0),FALSE)</f>
        <v>0</v>
      </c>
    </row>
    <row r="129" spans="1:108" x14ac:dyDescent="0.2">
      <c r="A129" t="s">
        <v>347</v>
      </c>
      <c r="B129" s="37" t="str">
        <f>VLOOKUP($A129,endogenous!$A:$B,2,0)</f>
        <v>secr_mouse</v>
      </c>
      <c r="C129" s="43" t="s">
        <v>4</v>
      </c>
      <c r="D129" s="43" t="s">
        <v>4</v>
      </c>
      <c r="E129" s="43" t="s">
        <v>4</v>
      </c>
      <c r="F129" s="43" t="s">
        <v>4</v>
      </c>
      <c r="G129" s="43" t="s">
        <v>4</v>
      </c>
      <c r="H129" s="43" t="s">
        <v>4</v>
      </c>
      <c r="I129" s="43" t="s">
        <v>4</v>
      </c>
      <c r="J129" s="43" t="s">
        <v>4</v>
      </c>
      <c r="K129" s="43" t="s">
        <v>4</v>
      </c>
      <c r="L129" s="43" t="s">
        <v>4</v>
      </c>
      <c r="M129" s="43" t="s">
        <v>4</v>
      </c>
      <c r="N129" s="43" t="s">
        <v>4</v>
      </c>
      <c r="O129" s="43" t="s">
        <v>4</v>
      </c>
      <c r="P129" s="43" t="s">
        <v>4</v>
      </c>
      <c r="Q129" s="43" t="s">
        <v>4</v>
      </c>
      <c r="R129" s="43" t="s">
        <v>4</v>
      </c>
      <c r="S129" s="43" t="s">
        <v>4</v>
      </c>
      <c r="T129" s="46" t="s">
        <v>4</v>
      </c>
      <c r="U129" s="43" t="s">
        <v>4</v>
      </c>
      <c r="V129" s="43" t="s">
        <v>4</v>
      </c>
      <c r="W129" s="60" t="s">
        <v>81</v>
      </c>
      <c r="X129" s="43" t="s">
        <v>73</v>
      </c>
      <c r="Y129" s="43" t="s">
        <v>74</v>
      </c>
      <c r="Z129" s="43" t="s">
        <v>91</v>
      </c>
      <c r="AA129" s="43" t="s">
        <v>101</v>
      </c>
      <c r="AB129" s="43" t="s">
        <v>75</v>
      </c>
      <c r="AC129" s="43" t="s">
        <v>103</v>
      </c>
      <c r="AD129" s="43" t="s">
        <v>73</v>
      </c>
      <c r="AE129" s="43" t="s">
        <v>89</v>
      </c>
      <c r="AF129" s="43" t="s">
        <v>94</v>
      </c>
      <c r="AG129" s="43" t="s">
        <v>73</v>
      </c>
      <c r="AH129" s="43" t="s">
        <v>98</v>
      </c>
      <c r="AI129" s="43" t="s">
        <v>94</v>
      </c>
      <c r="AJ129" s="43" t="s">
        <v>97</v>
      </c>
      <c r="AK129" s="43" t="s">
        <v>74</v>
      </c>
      <c r="AL129" s="43" t="s">
        <v>73</v>
      </c>
      <c r="AM129" s="43" t="s">
        <v>102</v>
      </c>
      <c r="AN129" s="43" t="s">
        <v>98</v>
      </c>
      <c r="AO129" s="43" t="s">
        <v>94</v>
      </c>
      <c r="AP129" s="43" t="s">
        <v>97</v>
      </c>
      <c r="AQ129" s="43" t="s">
        <v>98</v>
      </c>
      <c r="AR129" s="43" t="s">
        <v>94</v>
      </c>
      <c r="AS129" s="43" t="s">
        <v>94</v>
      </c>
      <c r="AT129" s="43" t="s">
        <v>97</v>
      </c>
      <c r="AU129" s="43" t="s">
        <v>91</v>
      </c>
      <c r="AV129" s="43" t="s">
        <v>94</v>
      </c>
      <c r="AW129" s="43" t="s">
        <v>96</v>
      </c>
      <c r="AX129" s="43" t="s">
        <v>4</v>
      </c>
      <c r="AY129" s="43" t="s">
        <v>4</v>
      </c>
      <c r="AZ129" s="43" t="s">
        <v>4</v>
      </c>
      <c r="BA129" s="43" t="s">
        <v>4</v>
      </c>
      <c r="BB129" s="43" t="s">
        <v>4</v>
      </c>
      <c r="BC129" s="43" t="s">
        <v>4</v>
      </c>
      <c r="BD129" s="43" t="s">
        <v>4</v>
      </c>
      <c r="BE129" s="43" t="s">
        <v>4</v>
      </c>
      <c r="BF129" s="43" t="s">
        <v>4</v>
      </c>
      <c r="BG129" s="43" t="s">
        <v>4</v>
      </c>
      <c r="BH129" s="43" t="s">
        <v>4</v>
      </c>
      <c r="BI129" s="43" t="s">
        <v>4</v>
      </c>
      <c r="BJ129" s="43" t="s">
        <v>4</v>
      </c>
      <c r="BK129" s="43" t="s">
        <v>4</v>
      </c>
      <c r="BL129" s="43" t="s">
        <v>4</v>
      </c>
      <c r="BM129" s="43" t="s">
        <v>4</v>
      </c>
      <c r="BN129" s="43" t="s">
        <v>4</v>
      </c>
      <c r="BO129" s="43" t="s">
        <v>4</v>
      </c>
      <c r="BP129" s="43" t="s">
        <v>4</v>
      </c>
      <c r="BQ129" s="43" t="s">
        <v>4</v>
      </c>
      <c r="BR129" s="43" t="s">
        <v>4</v>
      </c>
      <c r="BS129" s="43" t="s">
        <v>4</v>
      </c>
      <c r="BT129" s="43" t="s">
        <v>4</v>
      </c>
      <c r="BU129" s="43" t="s">
        <v>4</v>
      </c>
      <c r="BV129" s="43" t="s">
        <v>4</v>
      </c>
      <c r="BW129" s="43" t="s">
        <v>4</v>
      </c>
      <c r="BX129" s="43" t="s">
        <v>4</v>
      </c>
      <c r="BY129" s="43" t="s">
        <v>4</v>
      </c>
      <c r="BZ129" s="43" t="s">
        <v>4</v>
      </c>
      <c r="CA129" s="43" t="s">
        <v>4</v>
      </c>
      <c r="CB129" s="43" t="s">
        <v>4</v>
      </c>
      <c r="CC129" s="43" t="s">
        <v>4</v>
      </c>
      <c r="CD129" s="43" t="s">
        <v>4</v>
      </c>
      <c r="CE129" s="43" t="s">
        <v>4</v>
      </c>
      <c r="CF129" s="43" t="s">
        <v>4</v>
      </c>
      <c r="CG129" s="43" t="s">
        <v>4</v>
      </c>
      <c r="CH129" s="43" t="s">
        <v>4</v>
      </c>
      <c r="CI129" s="43" t="s">
        <v>4</v>
      </c>
      <c r="CJ129" s="43" t="s">
        <v>4</v>
      </c>
      <c r="CK129" s="43" t="s">
        <v>4</v>
      </c>
      <c r="CL129" s="43" t="s">
        <v>4</v>
      </c>
      <c r="CM129" s="43" t="s">
        <v>4</v>
      </c>
      <c r="CN129" s="43" t="s">
        <v>4</v>
      </c>
      <c r="CO129" s="43" t="s">
        <v>4</v>
      </c>
      <c r="CP129" s="43" t="s">
        <v>4</v>
      </c>
      <c r="CQ129" s="43" t="s">
        <v>4</v>
      </c>
      <c r="CR129" s="43" t="s">
        <v>4</v>
      </c>
      <c r="CS129" s="43" t="s">
        <v>4</v>
      </c>
      <c r="CT129" s="43" t="s">
        <v>4</v>
      </c>
      <c r="CU129" s="43" t="s">
        <v>4</v>
      </c>
      <c r="CV129" s="43" t="s">
        <v>4</v>
      </c>
      <c r="CW129" s="43" t="s">
        <v>4</v>
      </c>
      <c r="CX129" s="43" t="s">
        <v>4</v>
      </c>
      <c r="DD129" s="37" t="b">
        <f>IFERROR(VLOOKUP(A129,'peptide ligands'!A:D,4,0),FALSE)</f>
        <v>0</v>
      </c>
    </row>
    <row r="130" spans="1:108" x14ac:dyDescent="0.2">
      <c r="A130" t="s">
        <v>350</v>
      </c>
      <c r="B130" s="37" t="str">
        <f>VLOOKUP($A130,endogenous!$A:$B,2,0)</f>
        <v>secr_rat</v>
      </c>
      <c r="C130" s="43" t="s">
        <v>4</v>
      </c>
      <c r="D130" s="43" t="s">
        <v>4</v>
      </c>
      <c r="E130" s="43" t="s">
        <v>4</v>
      </c>
      <c r="F130" s="43" t="s">
        <v>4</v>
      </c>
      <c r="G130" s="43" t="s">
        <v>4</v>
      </c>
      <c r="H130" s="43" t="s">
        <v>4</v>
      </c>
      <c r="I130" s="43" t="s">
        <v>4</v>
      </c>
      <c r="J130" s="43" t="s">
        <v>4</v>
      </c>
      <c r="K130" s="43" t="s">
        <v>4</v>
      </c>
      <c r="L130" s="43" t="s">
        <v>4</v>
      </c>
      <c r="M130" s="43" t="s">
        <v>4</v>
      </c>
      <c r="N130" s="43" t="s">
        <v>4</v>
      </c>
      <c r="O130" s="43" t="s">
        <v>4</v>
      </c>
      <c r="P130" s="43" t="s">
        <v>4</v>
      </c>
      <c r="Q130" s="43" t="s">
        <v>4</v>
      </c>
      <c r="R130" s="43" t="s">
        <v>4</v>
      </c>
      <c r="S130" s="43" t="s">
        <v>4</v>
      </c>
      <c r="T130" s="46" t="s">
        <v>4</v>
      </c>
      <c r="U130" s="43" t="s">
        <v>4</v>
      </c>
      <c r="V130" s="43" t="s">
        <v>4</v>
      </c>
      <c r="W130" s="60" t="s">
        <v>81</v>
      </c>
      <c r="X130" s="43" t="s">
        <v>73</v>
      </c>
      <c r="Y130" s="43" t="s">
        <v>74</v>
      </c>
      <c r="Z130" s="43" t="s">
        <v>91</v>
      </c>
      <c r="AA130" s="43" t="s">
        <v>103</v>
      </c>
      <c r="AB130" s="43" t="s">
        <v>75</v>
      </c>
      <c r="AC130" s="43" t="s">
        <v>103</v>
      </c>
      <c r="AD130" s="43" t="s">
        <v>73</v>
      </c>
      <c r="AE130" s="43" t="s">
        <v>89</v>
      </c>
      <c r="AF130" s="43" t="s">
        <v>94</v>
      </c>
      <c r="AG130" s="43" t="s">
        <v>73</v>
      </c>
      <c r="AH130" s="43" t="s">
        <v>98</v>
      </c>
      <c r="AI130" s="43" t="s">
        <v>94</v>
      </c>
      <c r="AJ130" s="43" t="s">
        <v>97</v>
      </c>
      <c r="AK130" s="43" t="s">
        <v>74</v>
      </c>
      <c r="AL130" s="43" t="s">
        <v>73</v>
      </c>
      <c r="AM130" s="43" t="s">
        <v>102</v>
      </c>
      <c r="AN130" s="43" t="s">
        <v>98</v>
      </c>
      <c r="AO130" s="43" t="s">
        <v>94</v>
      </c>
      <c r="AP130" s="43" t="s">
        <v>97</v>
      </c>
      <c r="AQ130" s="43" t="s">
        <v>98</v>
      </c>
      <c r="AR130" s="43" t="s">
        <v>94</v>
      </c>
      <c r="AS130" s="43" t="s">
        <v>94</v>
      </c>
      <c r="AT130" s="43" t="s">
        <v>97</v>
      </c>
      <c r="AU130" s="43" t="s">
        <v>91</v>
      </c>
      <c r="AV130" s="43" t="s">
        <v>94</v>
      </c>
      <c r="AW130" s="43" t="s">
        <v>96</v>
      </c>
      <c r="AX130" s="43" t="s">
        <v>4</v>
      </c>
      <c r="AY130" s="43" t="s">
        <v>4</v>
      </c>
      <c r="AZ130" s="43" t="s">
        <v>4</v>
      </c>
      <c r="BA130" s="43" t="s">
        <v>4</v>
      </c>
      <c r="BB130" s="43" t="s">
        <v>4</v>
      </c>
      <c r="BC130" s="43" t="s">
        <v>4</v>
      </c>
      <c r="BD130" s="43" t="s">
        <v>4</v>
      </c>
      <c r="BE130" s="43" t="s">
        <v>4</v>
      </c>
      <c r="BF130" s="43" t="s">
        <v>4</v>
      </c>
      <c r="BG130" s="43" t="s">
        <v>4</v>
      </c>
      <c r="BH130" s="43" t="s">
        <v>4</v>
      </c>
      <c r="BI130" s="43" t="s">
        <v>4</v>
      </c>
      <c r="BJ130" s="43" t="s">
        <v>4</v>
      </c>
      <c r="BK130" s="43" t="s">
        <v>4</v>
      </c>
      <c r="BL130" s="43" t="s">
        <v>4</v>
      </c>
      <c r="BM130" s="43" t="s">
        <v>4</v>
      </c>
      <c r="BN130" s="43" t="s">
        <v>4</v>
      </c>
      <c r="BO130" s="43" t="s">
        <v>4</v>
      </c>
      <c r="BP130" s="43" t="s">
        <v>4</v>
      </c>
      <c r="BQ130" s="43" t="s">
        <v>4</v>
      </c>
      <c r="BR130" s="43" t="s">
        <v>4</v>
      </c>
      <c r="BS130" s="43" t="s">
        <v>4</v>
      </c>
      <c r="BT130" s="43" t="s">
        <v>4</v>
      </c>
      <c r="BU130" s="43" t="s">
        <v>4</v>
      </c>
      <c r="BV130" s="43" t="s">
        <v>4</v>
      </c>
      <c r="BW130" s="43" t="s">
        <v>4</v>
      </c>
      <c r="BX130" s="43" t="s">
        <v>4</v>
      </c>
      <c r="BY130" s="43" t="s">
        <v>4</v>
      </c>
      <c r="BZ130" s="43" t="s">
        <v>4</v>
      </c>
      <c r="CA130" s="43" t="s">
        <v>4</v>
      </c>
      <c r="CB130" s="43" t="s">
        <v>4</v>
      </c>
      <c r="CC130" s="43" t="s">
        <v>4</v>
      </c>
      <c r="CD130" s="43" t="s">
        <v>4</v>
      </c>
      <c r="CE130" s="43" t="s">
        <v>4</v>
      </c>
      <c r="CF130" s="43" t="s">
        <v>4</v>
      </c>
      <c r="CG130" s="43" t="s">
        <v>4</v>
      </c>
      <c r="CH130" s="43" t="s">
        <v>4</v>
      </c>
      <c r="CI130" s="43" t="s">
        <v>4</v>
      </c>
      <c r="CJ130" s="43" t="s">
        <v>4</v>
      </c>
      <c r="CK130" s="43" t="s">
        <v>4</v>
      </c>
      <c r="CL130" s="43" t="s">
        <v>4</v>
      </c>
      <c r="CM130" s="43" t="s">
        <v>4</v>
      </c>
      <c r="CN130" s="43" t="s">
        <v>4</v>
      </c>
      <c r="CO130" s="43" t="s">
        <v>4</v>
      </c>
      <c r="CP130" s="43" t="s">
        <v>4</v>
      </c>
      <c r="CQ130" s="43" t="s">
        <v>4</v>
      </c>
      <c r="CR130" s="43" t="s">
        <v>4</v>
      </c>
      <c r="CS130" s="43" t="s">
        <v>4</v>
      </c>
      <c r="CT130" s="43" t="s">
        <v>4</v>
      </c>
      <c r="CU130" s="43" t="s">
        <v>4</v>
      </c>
      <c r="CV130" s="43" t="s">
        <v>4</v>
      </c>
      <c r="CW130" s="43" t="s">
        <v>4</v>
      </c>
      <c r="CX130" s="43" t="s">
        <v>4</v>
      </c>
      <c r="DD130" s="37" t="b">
        <f>IFERROR(VLOOKUP(A130,'peptide ligands'!A:D,4,0),FALSE)</f>
        <v>0</v>
      </c>
    </row>
    <row r="131" spans="1:108" s="51" customFormat="1" x14ac:dyDescent="0.2">
      <c r="A131" s="51" t="s">
        <v>259</v>
      </c>
      <c r="B131" s="58" t="str">
        <f>VLOOKUP($A131,endogenous!$A:$B,2,0)</f>
        <v>adml_human</v>
      </c>
      <c r="C131" s="52" t="s">
        <v>93</v>
      </c>
      <c r="D131" s="52" t="s">
        <v>98</v>
      </c>
      <c r="E131" s="52" t="s">
        <v>97</v>
      </c>
      <c r="F131" s="52" t="s">
        <v>73</v>
      </c>
      <c r="G131" s="52" t="s">
        <v>101</v>
      </c>
      <c r="H131" s="52" t="s">
        <v>100</v>
      </c>
      <c r="I131" s="52" t="s">
        <v>100</v>
      </c>
      <c r="J131" s="52" t="s">
        <v>75</v>
      </c>
      <c r="K131" s="52" t="s">
        <v>97</v>
      </c>
      <c r="L131" s="52" t="s">
        <v>91</v>
      </c>
      <c r="M131" s="52" t="s">
        <v>94</v>
      </c>
      <c r="N131" s="52" t="s">
        <v>98</v>
      </c>
      <c r="O131" s="52" t="s">
        <v>73</v>
      </c>
      <c r="P131" s="52" t="s">
        <v>75</v>
      </c>
      <c r="Q131" s="52" t="s">
        <v>91</v>
      </c>
      <c r="R131" s="52" t="s">
        <v>192</v>
      </c>
      <c r="S131" s="52" t="s">
        <v>98</v>
      </c>
      <c r="T131" s="59" t="s">
        <v>75</v>
      </c>
      <c r="U131" s="52" t="s">
        <v>91</v>
      </c>
      <c r="V131" s="52" t="s">
        <v>103</v>
      </c>
      <c r="W131" s="59" t="s">
        <v>192</v>
      </c>
      <c r="X131" s="52" t="s">
        <v>103</v>
      </c>
      <c r="Y131" s="52" t="s">
        <v>96</v>
      </c>
      <c r="Z131" s="52" t="s">
        <v>97</v>
      </c>
      <c r="AA131" s="52" t="s">
        <v>95</v>
      </c>
      <c r="AB131" s="52" t="s">
        <v>94</v>
      </c>
      <c r="AC131" s="52" t="s">
        <v>102</v>
      </c>
      <c r="AD131" s="52" t="s">
        <v>81</v>
      </c>
      <c r="AE131" s="52" t="s">
        <v>97</v>
      </c>
      <c r="AF131" s="52" t="s">
        <v>99</v>
      </c>
      <c r="AG131" s="52" t="s">
        <v>93</v>
      </c>
      <c r="AH131" s="52" t="s">
        <v>97</v>
      </c>
      <c r="AI131" s="52" t="s">
        <v>75</v>
      </c>
      <c r="AJ131" s="52" t="s">
        <v>103</v>
      </c>
      <c r="AK131" s="52" t="s">
        <v>74</v>
      </c>
      <c r="AL131" s="52" t="s">
        <v>95</v>
      </c>
      <c r="AM131" s="52" t="s">
        <v>74</v>
      </c>
      <c r="AN131" s="52" t="s">
        <v>95</v>
      </c>
      <c r="AO131" s="52" t="s">
        <v>74</v>
      </c>
      <c r="AP131" s="52" t="s">
        <v>100</v>
      </c>
      <c r="AQ131" s="52" t="s">
        <v>96</v>
      </c>
      <c r="AR131" s="52" t="s">
        <v>102</v>
      </c>
      <c r="AS131" s="52" t="s">
        <v>72</v>
      </c>
      <c r="AT131" s="52" t="s">
        <v>98</v>
      </c>
      <c r="AU131" s="52" t="s">
        <v>73</v>
      </c>
      <c r="AV131" s="52" t="s">
        <v>95</v>
      </c>
      <c r="AW131" s="52" t="s">
        <v>99</v>
      </c>
      <c r="AX131" s="52" t="s">
        <v>73</v>
      </c>
      <c r="AY131" s="52" t="s">
        <v>72</v>
      </c>
      <c r="AZ131" s="52" t="s">
        <v>97</v>
      </c>
      <c r="BA131" s="52" t="s">
        <v>91</v>
      </c>
      <c r="BB131" s="52" t="s">
        <v>93</v>
      </c>
      <c r="BC131" s="52" t="s">
        <v>4</v>
      </c>
      <c r="BD131" s="52" t="s">
        <v>4</v>
      </c>
      <c r="BE131" s="52" t="s">
        <v>4</v>
      </c>
      <c r="BF131" s="52" t="s">
        <v>4</v>
      </c>
      <c r="BG131" s="52" t="s">
        <v>4</v>
      </c>
      <c r="BH131" s="52" t="s">
        <v>4</v>
      </c>
      <c r="BI131" s="52" t="s">
        <v>4</v>
      </c>
      <c r="BJ131" s="52" t="s">
        <v>4</v>
      </c>
      <c r="BK131" s="52" t="s">
        <v>4</v>
      </c>
      <c r="BL131" s="52" t="s">
        <v>4</v>
      </c>
      <c r="BM131" s="52" t="s">
        <v>4</v>
      </c>
      <c r="BN131" s="52" t="s">
        <v>4</v>
      </c>
      <c r="BO131" s="52" t="s">
        <v>4</v>
      </c>
      <c r="BP131" s="52" t="s">
        <v>4</v>
      </c>
      <c r="BQ131" s="52" t="s">
        <v>4</v>
      </c>
      <c r="BR131" s="52" t="s">
        <v>4</v>
      </c>
      <c r="BS131" s="52" t="s">
        <v>4</v>
      </c>
      <c r="BT131" s="52" t="s">
        <v>4</v>
      </c>
      <c r="BU131" s="52" t="s">
        <v>4</v>
      </c>
      <c r="BV131" s="52" t="s">
        <v>4</v>
      </c>
      <c r="BW131" s="52" t="s">
        <v>4</v>
      </c>
      <c r="BX131" s="52" t="s">
        <v>4</v>
      </c>
      <c r="BY131" s="52" t="s">
        <v>4</v>
      </c>
      <c r="BZ131" s="52" t="s">
        <v>4</v>
      </c>
      <c r="CA131" s="52" t="s">
        <v>4</v>
      </c>
      <c r="CB131" s="52" t="s">
        <v>4</v>
      </c>
      <c r="CC131" s="52" t="s">
        <v>4</v>
      </c>
      <c r="CD131" s="52" t="s">
        <v>4</v>
      </c>
      <c r="CE131" s="52" t="s">
        <v>4</v>
      </c>
      <c r="CF131" s="52" t="s">
        <v>4</v>
      </c>
      <c r="CG131" s="52" t="s">
        <v>4</v>
      </c>
      <c r="CH131" s="52" t="s">
        <v>4</v>
      </c>
      <c r="CI131" s="52" t="s">
        <v>4</v>
      </c>
      <c r="CJ131" s="52" t="s">
        <v>4</v>
      </c>
      <c r="CK131" s="52" t="s">
        <v>4</v>
      </c>
      <c r="CL131" s="52" t="s">
        <v>4</v>
      </c>
      <c r="CM131" s="52" t="s">
        <v>4</v>
      </c>
      <c r="CN131" s="52" t="s">
        <v>4</v>
      </c>
      <c r="CO131" s="52" t="s">
        <v>4</v>
      </c>
      <c r="CP131" s="52" t="s">
        <v>4</v>
      </c>
      <c r="CQ131" s="52" t="s">
        <v>4</v>
      </c>
      <c r="CR131" s="52" t="s">
        <v>4</v>
      </c>
      <c r="CS131" s="52" t="s">
        <v>4</v>
      </c>
      <c r="CT131" s="52" t="s">
        <v>4</v>
      </c>
      <c r="CU131" s="52" t="s">
        <v>4</v>
      </c>
      <c r="CV131" s="52" t="s">
        <v>4</v>
      </c>
      <c r="CW131" s="52" t="s">
        <v>4</v>
      </c>
      <c r="CX131" s="52"/>
      <c r="CY131" s="52"/>
      <c r="CZ131" s="52"/>
      <c r="DA131" s="52"/>
      <c r="DB131" s="52"/>
      <c r="DC131" s="52" t="s">
        <v>4</v>
      </c>
      <c r="DD131" s="58" t="str">
        <f>IFERROR(VLOOKUP(A131,'peptide ligands'!A:D,4,0),FALSE)</f>
        <v>4RWF</v>
      </c>
    </row>
    <row r="132" spans="1:108" x14ac:dyDescent="0.2">
      <c r="A132" t="s">
        <v>262</v>
      </c>
      <c r="B132" s="37" t="str">
        <f>VLOOKUP($A132,endogenous!$A:$B,2,0)</f>
        <v>adm2_human</v>
      </c>
      <c r="C132" s="43" t="s">
        <v>4</v>
      </c>
      <c r="D132" s="43" t="s">
        <v>4</v>
      </c>
      <c r="E132" s="43" t="s">
        <v>4</v>
      </c>
      <c r="F132" s="43" t="s">
        <v>4</v>
      </c>
      <c r="G132" s="43" t="s">
        <v>4</v>
      </c>
      <c r="H132" s="43" t="s">
        <v>103</v>
      </c>
      <c r="I132" s="43" t="s">
        <v>97</v>
      </c>
      <c r="J132" s="43" t="s">
        <v>102</v>
      </c>
      <c r="K132" s="43" t="s">
        <v>97</v>
      </c>
      <c r="L132" s="43" t="s">
        <v>94</v>
      </c>
      <c r="M132" s="43" t="s">
        <v>94</v>
      </c>
      <c r="N132" s="43" t="s">
        <v>98</v>
      </c>
      <c r="O132" s="43" t="s">
        <v>96</v>
      </c>
      <c r="P132" s="43" t="s">
        <v>91</v>
      </c>
      <c r="Q132" s="43" t="s">
        <v>192</v>
      </c>
      <c r="R132" s="43" t="s">
        <v>96</v>
      </c>
      <c r="S132" s="43" t="s">
        <v>94</v>
      </c>
      <c r="T132" s="57" t="s">
        <v>91</v>
      </c>
      <c r="U132" s="43" t="s">
        <v>103</v>
      </c>
      <c r="V132" s="43" t="s">
        <v>192</v>
      </c>
      <c r="W132" s="57" t="s">
        <v>97</v>
      </c>
      <c r="X132" s="43" t="s">
        <v>96</v>
      </c>
      <c r="Y132" s="43" t="s">
        <v>97</v>
      </c>
      <c r="Z132" s="43" t="s">
        <v>100</v>
      </c>
      <c r="AA132" s="43" t="s">
        <v>94</v>
      </c>
      <c r="AB132" s="43" t="s">
        <v>73</v>
      </c>
      <c r="AC132" s="43" t="s">
        <v>81</v>
      </c>
      <c r="AD132" s="43" t="s">
        <v>98</v>
      </c>
      <c r="AE132" s="43" t="s">
        <v>94</v>
      </c>
      <c r="AF132" s="43" t="s">
        <v>92</v>
      </c>
      <c r="AG132" s="43" t="s">
        <v>97</v>
      </c>
      <c r="AH132" s="43" t="s">
        <v>94</v>
      </c>
      <c r="AI132" s="43" t="s">
        <v>101</v>
      </c>
      <c r="AJ132" s="43" t="s">
        <v>91</v>
      </c>
      <c r="AK132" s="43" t="s">
        <v>72</v>
      </c>
      <c r="AL132" s="43" t="s">
        <v>102</v>
      </c>
      <c r="AM132" s="43" t="s">
        <v>91</v>
      </c>
      <c r="AN132" s="43" t="s">
        <v>98</v>
      </c>
      <c r="AO132" s="43" t="s">
        <v>97</v>
      </c>
      <c r="AP132" s="43" t="s">
        <v>74</v>
      </c>
      <c r="AQ132" s="43" t="s">
        <v>73</v>
      </c>
      <c r="AR132" s="43" t="s">
        <v>102</v>
      </c>
      <c r="AS132" s="43" t="s">
        <v>72</v>
      </c>
      <c r="AT132" s="43" t="s">
        <v>96</v>
      </c>
      <c r="AU132" s="43" t="s">
        <v>74</v>
      </c>
      <c r="AV132" s="43" t="s">
        <v>72</v>
      </c>
      <c r="AW132" s="43" t="s">
        <v>73</v>
      </c>
      <c r="AX132" s="43" t="s">
        <v>73</v>
      </c>
      <c r="AY132" s="43" t="s">
        <v>72</v>
      </c>
      <c r="AZ132" s="43" t="s">
        <v>81</v>
      </c>
      <c r="BA132" s="43" t="s">
        <v>73</v>
      </c>
      <c r="BB132" s="43" t="s">
        <v>93</v>
      </c>
      <c r="BC132" s="43" t="s">
        <v>4</v>
      </c>
      <c r="BD132" s="43" t="s">
        <v>4</v>
      </c>
      <c r="BE132" s="43" t="s">
        <v>4</v>
      </c>
      <c r="BF132" s="43" t="s">
        <v>4</v>
      </c>
      <c r="BG132" s="43" t="s">
        <v>4</v>
      </c>
      <c r="BH132" s="43" t="s">
        <v>4</v>
      </c>
      <c r="BI132" s="43" t="s">
        <v>4</v>
      </c>
      <c r="BJ132" s="43" t="s">
        <v>4</v>
      </c>
      <c r="BK132" s="43" t="s">
        <v>4</v>
      </c>
      <c r="BL132" s="43" t="s">
        <v>4</v>
      </c>
      <c r="BM132" s="43" t="s">
        <v>4</v>
      </c>
      <c r="BN132" s="43" t="s">
        <v>4</v>
      </c>
      <c r="BO132" s="43" t="s">
        <v>4</v>
      </c>
      <c r="BP132" s="43" t="s">
        <v>4</v>
      </c>
      <c r="BQ132" s="43" t="s">
        <v>4</v>
      </c>
      <c r="BR132" s="43" t="s">
        <v>4</v>
      </c>
      <c r="BS132" s="43" t="s">
        <v>4</v>
      </c>
      <c r="BT132" s="43" t="s">
        <v>4</v>
      </c>
      <c r="BU132" s="43" t="s">
        <v>4</v>
      </c>
      <c r="BV132" s="43" t="s">
        <v>4</v>
      </c>
      <c r="BW132" s="43" t="s">
        <v>4</v>
      </c>
      <c r="BX132" s="43" t="s">
        <v>4</v>
      </c>
      <c r="BY132" s="43" t="s">
        <v>4</v>
      </c>
      <c r="BZ132" s="43" t="s">
        <v>4</v>
      </c>
      <c r="CA132" s="43" t="s">
        <v>4</v>
      </c>
      <c r="CB132" s="43" t="s">
        <v>4</v>
      </c>
      <c r="CC132" s="43" t="s">
        <v>4</v>
      </c>
      <c r="CD132" s="43" t="s">
        <v>4</v>
      </c>
      <c r="CE132" s="43" t="s">
        <v>4</v>
      </c>
      <c r="CF132" s="43" t="s">
        <v>4</v>
      </c>
      <c r="CG132" s="43" t="s">
        <v>4</v>
      </c>
      <c r="CH132" s="43" t="s">
        <v>4</v>
      </c>
      <c r="CI132" s="43" t="s">
        <v>4</v>
      </c>
      <c r="CJ132" s="43" t="s">
        <v>4</v>
      </c>
      <c r="CK132" s="43" t="s">
        <v>4</v>
      </c>
      <c r="CL132" s="43" t="s">
        <v>4</v>
      </c>
      <c r="CM132" s="43" t="s">
        <v>4</v>
      </c>
      <c r="CN132" s="43" t="s">
        <v>4</v>
      </c>
      <c r="CO132" s="43" t="s">
        <v>4</v>
      </c>
      <c r="CP132" s="43" t="s">
        <v>4</v>
      </c>
      <c r="CQ132" s="43" t="s">
        <v>4</v>
      </c>
      <c r="CR132" s="43" t="s">
        <v>4</v>
      </c>
      <c r="CS132" s="43" t="s">
        <v>4</v>
      </c>
      <c r="CT132" s="43" t="s">
        <v>4</v>
      </c>
      <c r="CU132" s="43" t="s">
        <v>4</v>
      </c>
      <c r="CV132" s="43" t="s">
        <v>4</v>
      </c>
      <c r="CW132" s="43" t="s">
        <v>4</v>
      </c>
      <c r="DC132" s="43" t="s">
        <v>4</v>
      </c>
      <c r="DD132" s="37" t="str">
        <f>IFERROR(VLOOKUP(A132,'peptide ligands'!A:D,4,0),FALSE)</f>
        <v>6D1U</v>
      </c>
    </row>
    <row r="133" spans="1:108" s="51" customFormat="1" x14ac:dyDescent="0.2">
      <c r="A133" s="51" t="s">
        <v>267</v>
      </c>
      <c r="B133" s="58" t="str">
        <f>VLOOKUP($A133,endogenous!$A:$B,2,0)</f>
        <v>calca_human</v>
      </c>
      <c r="C133" s="52" t="s">
        <v>4</v>
      </c>
      <c r="D133" s="52" t="s">
        <v>4</v>
      </c>
      <c r="E133" s="52" t="s">
        <v>4</v>
      </c>
      <c r="F133" s="52" t="s">
        <v>4</v>
      </c>
      <c r="G133" s="52" t="s">
        <v>4</v>
      </c>
      <c r="H133" s="52" t="s">
        <v>4</v>
      </c>
      <c r="I133" s="52" t="s">
        <v>4</v>
      </c>
      <c r="J133" s="52" t="s">
        <v>4</v>
      </c>
      <c r="K133" s="52" t="s">
        <v>4</v>
      </c>
      <c r="L133" s="52" t="s">
        <v>4</v>
      </c>
      <c r="M133" s="52" t="s">
        <v>4</v>
      </c>
      <c r="N133" s="52" t="s">
        <v>4</v>
      </c>
      <c r="O133" s="52" t="s">
        <v>4</v>
      </c>
      <c r="P133" s="52" t="s">
        <v>4</v>
      </c>
      <c r="Q133" s="52" t="s">
        <v>102</v>
      </c>
      <c r="R133" s="52" t="s">
        <v>192</v>
      </c>
      <c r="S133" s="52" t="s">
        <v>74</v>
      </c>
      <c r="T133" s="59" t="s">
        <v>103</v>
      </c>
      <c r="U133" s="52" t="s">
        <v>102</v>
      </c>
      <c r="V133" s="52" t="s">
        <v>103</v>
      </c>
      <c r="W133" s="60" t="s">
        <v>192</v>
      </c>
      <c r="X133" s="52" t="s">
        <v>96</v>
      </c>
      <c r="Y133" s="52" t="s">
        <v>103</v>
      </c>
      <c r="Z133" s="52" t="s">
        <v>81</v>
      </c>
      <c r="AA133" s="52" t="s">
        <v>98</v>
      </c>
      <c r="AB133" s="52" t="s">
        <v>94</v>
      </c>
      <c r="AC133" s="52" t="s">
        <v>102</v>
      </c>
      <c r="AD133" s="52" t="s">
        <v>91</v>
      </c>
      <c r="AE133" s="52" t="s">
        <v>94</v>
      </c>
      <c r="AF133" s="52" t="s">
        <v>94</v>
      </c>
      <c r="AG133" s="52" t="s">
        <v>73</v>
      </c>
      <c r="AH133" s="52" t="s">
        <v>98</v>
      </c>
      <c r="AI133" s="52" t="s">
        <v>73</v>
      </c>
      <c r="AJ133" s="52" t="s">
        <v>91</v>
      </c>
      <c r="AK133" s="52" t="s">
        <v>4</v>
      </c>
      <c r="AL133" s="52" t="s">
        <v>91</v>
      </c>
      <c r="AM133" s="52" t="s">
        <v>96</v>
      </c>
      <c r="AN133" s="52" t="s">
        <v>96</v>
      </c>
      <c r="AO133" s="52" t="s">
        <v>95</v>
      </c>
      <c r="AP133" s="52" t="s">
        <v>100</v>
      </c>
      <c r="AQ133" s="52" t="s">
        <v>100</v>
      </c>
      <c r="AR133" s="52" t="s">
        <v>75</v>
      </c>
      <c r="AS133" s="52" t="s">
        <v>96</v>
      </c>
      <c r="AT133" s="52" t="s">
        <v>72</v>
      </c>
      <c r="AU133" s="52" t="s">
        <v>103</v>
      </c>
      <c r="AV133" s="52" t="s">
        <v>100</v>
      </c>
      <c r="AW133" s="52" t="s">
        <v>96</v>
      </c>
      <c r="AX133" s="52" t="s">
        <v>91</v>
      </c>
      <c r="AY133" s="52" t="s">
        <v>73</v>
      </c>
      <c r="AZ133" s="52" t="s">
        <v>95</v>
      </c>
      <c r="BA133" s="52" t="s">
        <v>102</v>
      </c>
      <c r="BB133" s="52" t="s">
        <v>75</v>
      </c>
      <c r="BC133" s="52" t="s">
        <v>4</v>
      </c>
      <c r="BD133" s="52" t="s">
        <v>4</v>
      </c>
      <c r="BE133" s="52" t="s">
        <v>4</v>
      </c>
      <c r="BF133" s="52" t="s">
        <v>4</v>
      </c>
      <c r="BG133" s="52" t="s">
        <v>4</v>
      </c>
      <c r="BH133" s="52" t="s">
        <v>4</v>
      </c>
      <c r="BI133" s="52" t="s">
        <v>4</v>
      </c>
      <c r="BJ133" s="52" t="s">
        <v>4</v>
      </c>
      <c r="BK133" s="52" t="s">
        <v>4</v>
      </c>
      <c r="BL133" s="52" t="s">
        <v>4</v>
      </c>
      <c r="BM133" s="52" t="s">
        <v>4</v>
      </c>
      <c r="BN133" s="52" t="s">
        <v>4</v>
      </c>
      <c r="BO133" s="52" t="s">
        <v>4</v>
      </c>
      <c r="BP133" s="52" t="s">
        <v>4</v>
      </c>
      <c r="BQ133" s="52" t="s">
        <v>4</v>
      </c>
      <c r="BR133" s="52" t="s">
        <v>4</v>
      </c>
      <c r="BS133" s="52" t="s">
        <v>4</v>
      </c>
      <c r="BT133" s="52" t="s">
        <v>4</v>
      </c>
      <c r="BU133" s="52" t="s">
        <v>4</v>
      </c>
      <c r="BV133" s="52" t="s">
        <v>4</v>
      </c>
      <c r="BW133" s="52" t="s">
        <v>4</v>
      </c>
      <c r="BX133" s="52" t="s">
        <v>4</v>
      </c>
      <c r="BY133" s="52" t="s">
        <v>4</v>
      </c>
      <c r="BZ133" s="52" t="s">
        <v>4</v>
      </c>
      <c r="CA133" s="52" t="s">
        <v>4</v>
      </c>
      <c r="CB133" s="52" t="s">
        <v>4</v>
      </c>
      <c r="CC133" s="52" t="s">
        <v>4</v>
      </c>
      <c r="CD133" s="52" t="s">
        <v>4</v>
      </c>
      <c r="CE133" s="52" t="s">
        <v>4</v>
      </c>
      <c r="CF133" s="52" t="s">
        <v>4</v>
      </c>
      <c r="CG133" s="52" t="s">
        <v>4</v>
      </c>
      <c r="CH133" s="52" t="s">
        <v>4</v>
      </c>
      <c r="CI133" s="52" t="s">
        <v>4</v>
      </c>
      <c r="CJ133" s="52" t="s">
        <v>4</v>
      </c>
      <c r="CK133" s="52" t="s">
        <v>4</v>
      </c>
      <c r="CL133" s="52" t="s">
        <v>4</v>
      </c>
      <c r="CM133" s="52" t="s">
        <v>4</v>
      </c>
      <c r="CN133" s="52" t="s">
        <v>4</v>
      </c>
      <c r="CO133" s="52" t="s">
        <v>4</v>
      </c>
      <c r="CP133" s="52" t="s">
        <v>4</v>
      </c>
      <c r="CQ133" s="52" t="s">
        <v>4</v>
      </c>
      <c r="CR133" s="52" t="s">
        <v>4</v>
      </c>
      <c r="CS133" s="52" t="s">
        <v>4</v>
      </c>
      <c r="CT133" s="52" t="s">
        <v>4</v>
      </c>
      <c r="CU133" s="52" t="s">
        <v>4</v>
      </c>
      <c r="CV133" s="52" t="s">
        <v>4</v>
      </c>
      <c r="CW133" s="52" t="s">
        <v>4</v>
      </c>
      <c r="CX133" s="52" t="s">
        <v>4</v>
      </c>
      <c r="CY133" s="52"/>
      <c r="CZ133" s="52"/>
      <c r="DA133" s="52"/>
      <c r="DB133" s="52"/>
      <c r="DC133" s="52"/>
      <c r="DD133" s="58" t="str">
        <f>IFERROR(VLOOKUP(A133,'peptide ligands'!A:D,4,0),FALSE)</f>
        <v>6E3Y</v>
      </c>
    </row>
    <row r="134" spans="1:108" x14ac:dyDescent="0.2">
      <c r="A134" t="s">
        <v>385</v>
      </c>
      <c r="B134" s="37" t="str">
        <f>VLOOKUP($A134,endogenous!$A:$B,2,0)</f>
        <v>calca_mouse</v>
      </c>
      <c r="C134" s="43" t="s">
        <v>4</v>
      </c>
      <c r="D134" s="43" t="s">
        <v>4</v>
      </c>
      <c r="E134" s="43" t="s">
        <v>4</v>
      </c>
      <c r="F134" s="43" t="s">
        <v>4</v>
      </c>
      <c r="G134" s="43" t="s">
        <v>4</v>
      </c>
      <c r="H134" s="43" t="s">
        <v>4</v>
      </c>
      <c r="I134" s="43" t="s">
        <v>4</v>
      </c>
      <c r="J134" s="43" t="s">
        <v>4</v>
      </c>
      <c r="K134" s="43" t="s">
        <v>4</v>
      </c>
      <c r="L134" s="43" t="s">
        <v>4</v>
      </c>
      <c r="M134" s="43" t="s">
        <v>4</v>
      </c>
      <c r="N134" s="43" t="s">
        <v>4</v>
      </c>
      <c r="O134" s="43" t="s">
        <v>4</v>
      </c>
      <c r="P134" s="43" t="s">
        <v>4</v>
      </c>
      <c r="Q134" s="43" t="s">
        <v>73</v>
      </c>
      <c r="R134" s="43" t="s">
        <v>192</v>
      </c>
      <c r="S134" s="43" t="s">
        <v>100</v>
      </c>
      <c r="T134" s="57" t="s">
        <v>103</v>
      </c>
      <c r="U134" s="43" t="s">
        <v>102</v>
      </c>
      <c r="V134" s="43" t="s">
        <v>103</v>
      </c>
      <c r="W134" s="60" t="s">
        <v>192</v>
      </c>
      <c r="X134" s="43" t="s">
        <v>96</v>
      </c>
      <c r="Y134" s="43" t="s">
        <v>103</v>
      </c>
      <c r="Z134" s="43" t="s">
        <v>81</v>
      </c>
      <c r="AA134" s="43" t="s">
        <v>98</v>
      </c>
      <c r="AB134" s="43" t="s">
        <v>94</v>
      </c>
      <c r="AC134" s="43" t="s">
        <v>102</v>
      </c>
      <c r="AD134" s="43" t="s">
        <v>91</v>
      </c>
      <c r="AE134" s="43" t="s">
        <v>94</v>
      </c>
      <c r="AF134" s="43" t="s">
        <v>94</v>
      </c>
      <c r="AG134" s="43" t="s">
        <v>73</v>
      </c>
      <c r="AH134" s="43" t="s">
        <v>98</v>
      </c>
      <c r="AI134" s="43" t="s">
        <v>73</v>
      </c>
      <c r="AJ134" s="43" t="s">
        <v>91</v>
      </c>
      <c r="AK134" s="43" t="s">
        <v>4</v>
      </c>
      <c r="AL134" s="43" t="s">
        <v>91</v>
      </c>
      <c r="AM134" s="43" t="s">
        <v>96</v>
      </c>
      <c r="AN134" s="43" t="s">
        <v>96</v>
      </c>
      <c r="AO134" s="43" t="s">
        <v>95</v>
      </c>
      <c r="AP134" s="43" t="s">
        <v>74</v>
      </c>
      <c r="AQ134" s="43" t="s">
        <v>100</v>
      </c>
      <c r="AR134" s="43" t="s">
        <v>75</v>
      </c>
      <c r="AS134" s="43" t="s">
        <v>96</v>
      </c>
      <c r="AT134" s="43" t="s">
        <v>72</v>
      </c>
      <c r="AU134" s="43" t="s">
        <v>103</v>
      </c>
      <c r="AV134" s="43" t="s">
        <v>100</v>
      </c>
      <c r="AW134" s="43" t="s">
        <v>96</v>
      </c>
      <c r="AX134" s="43" t="s">
        <v>91</v>
      </c>
      <c r="AY134" s="43" t="s">
        <v>73</v>
      </c>
      <c r="AZ134" s="43" t="s">
        <v>89</v>
      </c>
      <c r="BA134" s="43" t="s">
        <v>102</v>
      </c>
      <c r="BB134" s="43" t="s">
        <v>75</v>
      </c>
      <c r="BC134" s="43" t="s">
        <v>4</v>
      </c>
      <c r="BD134" s="43" t="s">
        <v>4</v>
      </c>
      <c r="BE134" s="43" t="s">
        <v>4</v>
      </c>
      <c r="BF134" s="43" t="s">
        <v>4</v>
      </c>
      <c r="BG134" s="43" t="s">
        <v>4</v>
      </c>
      <c r="BH134" s="43" t="s">
        <v>4</v>
      </c>
      <c r="BI134" s="43" t="s">
        <v>4</v>
      </c>
      <c r="BJ134" s="43" t="s">
        <v>4</v>
      </c>
      <c r="BK134" s="43" t="s">
        <v>4</v>
      </c>
      <c r="BL134" s="43" t="s">
        <v>4</v>
      </c>
      <c r="BM134" s="43" t="s">
        <v>4</v>
      </c>
      <c r="BN134" s="43" t="s">
        <v>4</v>
      </c>
      <c r="BO134" s="43" t="s">
        <v>4</v>
      </c>
      <c r="BP134" s="43" t="s">
        <v>4</v>
      </c>
      <c r="BQ134" s="43" t="s">
        <v>4</v>
      </c>
      <c r="BR134" s="43" t="s">
        <v>4</v>
      </c>
      <c r="BS134" s="43" t="s">
        <v>4</v>
      </c>
      <c r="BT134" s="43" t="s">
        <v>4</v>
      </c>
      <c r="BU134" s="43" t="s">
        <v>4</v>
      </c>
      <c r="BV134" s="43" t="s">
        <v>4</v>
      </c>
      <c r="BW134" s="43" t="s">
        <v>4</v>
      </c>
      <c r="BX134" s="43" t="s">
        <v>4</v>
      </c>
      <c r="BY134" s="43" t="s">
        <v>4</v>
      </c>
      <c r="BZ134" s="43" t="s">
        <v>4</v>
      </c>
      <c r="CA134" s="43" t="s">
        <v>4</v>
      </c>
      <c r="CB134" s="43" t="s">
        <v>4</v>
      </c>
      <c r="CC134" s="43" t="s">
        <v>4</v>
      </c>
      <c r="CD134" s="43" t="s">
        <v>4</v>
      </c>
      <c r="CE134" s="43" t="s">
        <v>4</v>
      </c>
      <c r="CF134" s="43" t="s">
        <v>4</v>
      </c>
      <c r="CG134" s="43" t="s">
        <v>4</v>
      </c>
      <c r="CH134" s="43" t="s">
        <v>4</v>
      </c>
      <c r="CI134" s="43" t="s">
        <v>4</v>
      </c>
      <c r="CJ134" s="43" t="s">
        <v>4</v>
      </c>
      <c r="CK134" s="43" t="s">
        <v>4</v>
      </c>
      <c r="CL134" s="43" t="s">
        <v>4</v>
      </c>
      <c r="CM134" s="43" t="s">
        <v>4</v>
      </c>
      <c r="CN134" s="43" t="s">
        <v>4</v>
      </c>
      <c r="CO134" s="43" t="s">
        <v>4</v>
      </c>
      <c r="CP134" s="43" t="s">
        <v>4</v>
      </c>
      <c r="CQ134" s="43" t="s">
        <v>4</v>
      </c>
      <c r="CR134" s="43" t="s">
        <v>4</v>
      </c>
      <c r="CS134" s="43" t="s">
        <v>4</v>
      </c>
      <c r="CT134" s="43" t="s">
        <v>4</v>
      </c>
      <c r="CU134" s="43" t="s">
        <v>4</v>
      </c>
      <c r="CV134" s="43" t="s">
        <v>4</v>
      </c>
      <c r="CW134" s="43" t="s">
        <v>4</v>
      </c>
      <c r="CX134" s="43" t="s">
        <v>4</v>
      </c>
      <c r="DD134" s="37" t="b">
        <f>IFERROR(VLOOKUP(A134,'peptide ligands'!A:D,4,0),FALSE)</f>
        <v>0</v>
      </c>
    </row>
    <row r="135" spans="1:108" x14ac:dyDescent="0.2">
      <c r="A135" t="s">
        <v>270</v>
      </c>
      <c r="B135" s="37" t="str">
        <f>VLOOKUP($A135,endogenous!$A:$B,2,0)</f>
        <v>calcb_human</v>
      </c>
      <c r="C135" s="43" t="s">
        <v>4</v>
      </c>
      <c r="D135" s="43" t="s">
        <v>4</v>
      </c>
      <c r="E135" s="43" t="s">
        <v>4</v>
      </c>
      <c r="F135" s="43" t="s">
        <v>4</v>
      </c>
      <c r="G135" s="43" t="s">
        <v>4</v>
      </c>
      <c r="H135" s="43" t="s">
        <v>4</v>
      </c>
      <c r="I135" s="43" t="s">
        <v>4</v>
      </c>
      <c r="J135" s="43" t="s">
        <v>4</v>
      </c>
      <c r="K135" s="43" t="s">
        <v>4</v>
      </c>
      <c r="L135" s="43" t="s">
        <v>4</v>
      </c>
      <c r="M135" s="43" t="s">
        <v>4</v>
      </c>
      <c r="N135" s="43" t="s">
        <v>4</v>
      </c>
      <c r="O135" s="43" t="s">
        <v>4</v>
      </c>
      <c r="P135" s="43" t="s">
        <v>4</v>
      </c>
      <c r="Q135" s="43" t="s">
        <v>102</v>
      </c>
      <c r="R135" s="43" t="s">
        <v>192</v>
      </c>
      <c r="S135" s="43" t="s">
        <v>100</v>
      </c>
      <c r="T135" s="57" t="s">
        <v>103</v>
      </c>
      <c r="U135" s="43" t="s">
        <v>102</v>
      </c>
      <c r="V135" s="43" t="s">
        <v>103</v>
      </c>
      <c r="W135" s="60" t="s">
        <v>192</v>
      </c>
      <c r="X135" s="43" t="s">
        <v>96</v>
      </c>
      <c r="Y135" s="43" t="s">
        <v>103</v>
      </c>
      <c r="Z135" s="43" t="s">
        <v>81</v>
      </c>
      <c r="AA135" s="43" t="s">
        <v>98</v>
      </c>
      <c r="AB135" s="43" t="s">
        <v>94</v>
      </c>
      <c r="AC135" s="43" t="s">
        <v>102</v>
      </c>
      <c r="AD135" s="43" t="s">
        <v>91</v>
      </c>
      <c r="AE135" s="43" t="s">
        <v>94</v>
      </c>
      <c r="AF135" s="43" t="s">
        <v>94</v>
      </c>
      <c r="AG135" s="43" t="s">
        <v>73</v>
      </c>
      <c r="AH135" s="43" t="s">
        <v>98</v>
      </c>
      <c r="AI135" s="43" t="s">
        <v>73</v>
      </c>
      <c r="AJ135" s="43" t="s">
        <v>91</v>
      </c>
      <c r="AK135" s="43" t="s">
        <v>4</v>
      </c>
      <c r="AL135" s="43" t="s">
        <v>91</v>
      </c>
      <c r="AM135" s="43" t="s">
        <v>101</v>
      </c>
      <c r="AN135" s="43" t="s">
        <v>96</v>
      </c>
      <c r="AO135" s="43" t="s">
        <v>95</v>
      </c>
      <c r="AP135" s="43" t="s">
        <v>73</v>
      </c>
      <c r="AQ135" s="43" t="s">
        <v>100</v>
      </c>
      <c r="AR135" s="43" t="s">
        <v>75</v>
      </c>
      <c r="AS135" s="43" t="s">
        <v>96</v>
      </c>
      <c r="AT135" s="43" t="s">
        <v>72</v>
      </c>
      <c r="AU135" s="43" t="s">
        <v>103</v>
      </c>
      <c r="AV135" s="43" t="s">
        <v>100</v>
      </c>
      <c r="AW135" s="43" t="s">
        <v>96</v>
      </c>
      <c r="AX135" s="43" t="s">
        <v>91</v>
      </c>
      <c r="AY135" s="43" t="s">
        <v>73</v>
      </c>
      <c r="AZ135" s="43" t="s">
        <v>95</v>
      </c>
      <c r="BA135" s="43" t="s">
        <v>102</v>
      </c>
      <c r="BB135" s="43" t="s">
        <v>75</v>
      </c>
      <c r="BC135" s="43" t="s">
        <v>4</v>
      </c>
      <c r="BD135" s="43" t="s">
        <v>4</v>
      </c>
      <c r="BE135" s="43" t="s">
        <v>4</v>
      </c>
      <c r="BF135" s="43" t="s">
        <v>4</v>
      </c>
      <c r="BG135" s="43" t="s">
        <v>4</v>
      </c>
      <c r="BH135" s="43" t="s">
        <v>4</v>
      </c>
      <c r="BI135" s="43" t="s">
        <v>4</v>
      </c>
      <c r="BJ135" s="43" t="s">
        <v>4</v>
      </c>
      <c r="BK135" s="43" t="s">
        <v>4</v>
      </c>
      <c r="BL135" s="43" t="s">
        <v>4</v>
      </c>
      <c r="BM135" s="43" t="s">
        <v>4</v>
      </c>
      <c r="BN135" s="43" t="s">
        <v>4</v>
      </c>
      <c r="BO135" s="43" t="s">
        <v>4</v>
      </c>
      <c r="BP135" s="43" t="s">
        <v>4</v>
      </c>
      <c r="BQ135" s="43" t="s">
        <v>4</v>
      </c>
      <c r="BR135" s="43" t="s">
        <v>4</v>
      </c>
      <c r="BS135" s="43" t="s">
        <v>4</v>
      </c>
      <c r="BT135" s="43" t="s">
        <v>4</v>
      </c>
      <c r="BU135" s="43" t="s">
        <v>4</v>
      </c>
      <c r="BV135" s="43" t="s">
        <v>4</v>
      </c>
      <c r="BW135" s="43" t="s">
        <v>4</v>
      </c>
      <c r="BX135" s="43" t="s">
        <v>4</v>
      </c>
      <c r="BY135" s="43" t="s">
        <v>4</v>
      </c>
      <c r="BZ135" s="43" t="s">
        <v>4</v>
      </c>
      <c r="CA135" s="43" t="s">
        <v>4</v>
      </c>
      <c r="CB135" s="43" t="s">
        <v>4</v>
      </c>
      <c r="CC135" s="43" t="s">
        <v>4</v>
      </c>
      <c r="CD135" s="43" t="s">
        <v>4</v>
      </c>
      <c r="CE135" s="43" t="s">
        <v>4</v>
      </c>
      <c r="CF135" s="43" t="s">
        <v>4</v>
      </c>
      <c r="CG135" s="43" t="s">
        <v>4</v>
      </c>
      <c r="CH135" s="43" t="s">
        <v>4</v>
      </c>
      <c r="CI135" s="43" t="s">
        <v>4</v>
      </c>
      <c r="CJ135" s="43" t="s">
        <v>4</v>
      </c>
      <c r="CK135" s="43" t="s">
        <v>4</v>
      </c>
      <c r="CL135" s="43" t="s">
        <v>4</v>
      </c>
      <c r="CM135" s="43" t="s">
        <v>4</v>
      </c>
      <c r="CN135" s="43" t="s">
        <v>4</v>
      </c>
      <c r="CO135" s="43" t="s">
        <v>4</v>
      </c>
      <c r="CP135" s="43" t="s">
        <v>4</v>
      </c>
      <c r="CQ135" s="43" t="s">
        <v>4</v>
      </c>
      <c r="CR135" s="43" t="s">
        <v>4</v>
      </c>
      <c r="CS135" s="43" t="s">
        <v>4</v>
      </c>
      <c r="CT135" s="43" t="s">
        <v>4</v>
      </c>
      <c r="CU135" s="43" t="s">
        <v>4</v>
      </c>
      <c r="CV135" s="43" t="s">
        <v>4</v>
      </c>
      <c r="CW135" s="43" t="s">
        <v>4</v>
      </c>
      <c r="CX135" s="43" t="s">
        <v>4</v>
      </c>
      <c r="DD135" s="37" t="b">
        <f>IFERROR(VLOOKUP(A135,'peptide ligands'!A:D,4,0),FALSE)</f>
        <v>0</v>
      </c>
    </row>
    <row r="136" spans="1:108" x14ac:dyDescent="0.2">
      <c r="A136" t="s">
        <v>379</v>
      </c>
      <c r="B136" s="37" t="str">
        <f>VLOOKUP($A136,endogenous!$A:$B,2,0)</f>
        <v>calcb_mouse</v>
      </c>
      <c r="C136" s="43" t="s">
        <v>4</v>
      </c>
      <c r="D136" s="43" t="s">
        <v>4</v>
      </c>
      <c r="E136" s="43" t="s">
        <v>4</v>
      </c>
      <c r="F136" s="43" t="s">
        <v>4</v>
      </c>
      <c r="G136" s="43" t="s">
        <v>4</v>
      </c>
      <c r="H136" s="43" t="s">
        <v>4</v>
      </c>
      <c r="I136" s="43" t="s">
        <v>4</v>
      </c>
      <c r="J136" s="43" t="s">
        <v>4</v>
      </c>
      <c r="K136" s="43" t="s">
        <v>4</v>
      </c>
      <c r="L136" s="43" t="s">
        <v>4</v>
      </c>
      <c r="M136" s="43" t="s">
        <v>4</v>
      </c>
      <c r="N136" s="43" t="s">
        <v>4</v>
      </c>
      <c r="O136" s="43" t="s">
        <v>4</v>
      </c>
      <c r="P136" s="43" t="s">
        <v>4</v>
      </c>
      <c r="Q136" s="43" t="s">
        <v>73</v>
      </c>
      <c r="R136" s="43" t="s">
        <v>192</v>
      </c>
      <c r="S136" s="43" t="s">
        <v>100</v>
      </c>
      <c r="T136" s="57" t="s">
        <v>103</v>
      </c>
      <c r="U136" s="43" t="s">
        <v>102</v>
      </c>
      <c r="V136" s="43" t="s">
        <v>103</v>
      </c>
      <c r="W136" s="60" t="s">
        <v>192</v>
      </c>
      <c r="X136" s="43" t="s">
        <v>96</v>
      </c>
      <c r="Y136" s="43" t="s">
        <v>103</v>
      </c>
      <c r="Z136" s="43" t="s">
        <v>81</v>
      </c>
      <c r="AA136" s="43" t="s">
        <v>98</v>
      </c>
      <c r="AB136" s="43" t="s">
        <v>94</v>
      </c>
      <c r="AC136" s="43" t="s">
        <v>102</v>
      </c>
      <c r="AD136" s="43" t="s">
        <v>74</v>
      </c>
      <c r="AE136" s="43" t="s">
        <v>94</v>
      </c>
      <c r="AF136" s="43" t="s">
        <v>94</v>
      </c>
      <c r="AG136" s="43" t="s">
        <v>73</v>
      </c>
      <c r="AH136" s="43" t="s">
        <v>98</v>
      </c>
      <c r="AI136" s="43" t="s">
        <v>73</v>
      </c>
      <c r="AJ136" s="43" t="s">
        <v>91</v>
      </c>
      <c r="AK136" s="43" t="s">
        <v>4</v>
      </c>
      <c r="AL136" s="43" t="s">
        <v>91</v>
      </c>
      <c r="AM136" s="43" t="s">
        <v>96</v>
      </c>
      <c r="AN136" s="43" t="s">
        <v>94</v>
      </c>
      <c r="AO136" s="43" t="s">
        <v>95</v>
      </c>
      <c r="AP136" s="43" t="s">
        <v>74</v>
      </c>
      <c r="AQ136" s="43" t="s">
        <v>100</v>
      </c>
      <c r="AR136" s="43" t="s">
        <v>75</v>
      </c>
      <c r="AS136" s="43" t="s">
        <v>96</v>
      </c>
      <c r="AT136" s="43" t="s">
        <v>72</v>
      </c>
      <c r="AU136" s="43" t="s">
        <v>103</v>
      </c>
      <c r="AV136" s="43" t="s">
        <v>74</v>
      </c>
      <c r="AW136" s="43" t="s">
        <v>96</v>
      </c>
      <c r="AX136" s="43" t="s">
        <v>91</v>
      </c>
      <c r="AY136" s="43" t="s">
        <v>73</v>
      </c>
      <c r="AZ136" s="43" t="s">
        <v>89</v>
      </c>
      <c r="BA136" s="43" t="s">
        <v>102</v>
      </c>
      <c r="BB136" s="43" t="s">
        <v>75</v>
      </c>
      <c r="BC136" s="43" t="s">
        <v>4</v>
      </c>
      <c r="BD136" s="43" t="s">
        <v>4</v>
      </c>
      <c r="BE136" s="43" t="s">
        <v>4</v>
      </c>
      <c r="BF136" s="43" t="s">
        <v>4</v>
      </c>
      <c r="BG136" s="43" t="s">
        <v>4</v>
      </c>
      <c r="BH136" s="43" t="s">
        <v>4</v>
      </c>
      <c r="BI136" s="43" t="s">
        <v>4</v>
      </c>
      <c r="BJ136" s="43" t="s">
        <v>4</v>
      </c>
      <c r="BK136" s="43" t="s">
        <v>4</v>
      </c>
      <c r="BL136" s="43" t="s">
        <v>4</v>
      </c>
      <c r="BM136" s="43" t="s">
        <v>4</v>
      </c>
      <c r="BN136" s="43" t="s">
        <v>4</v>
      </c>
      <c r="BO136" s="43" t="s">
        <v>4</v>
      </c>
      <c r="BP136" s="43" t="s">
        <v>4</v>
      </c>
      <c r="BQ136" s="43" t="s">
        <v>4</v>
      </c>
      <c r="BR136" s="43" t="s">
        <v>4</v>
      </c>
      <c r="BS136" s="43" t="s">
        <v>4</v>
      </c>
      <c r="BT136" s="43" t="s">
        <v>4</v>
      </c>
      <c r="BU136" s="43" t="s">
        <v>4</v>
      </c>
      <c r="BV136" s="43" t="s">
        <v>4</v>
      </c>
      <c r="BW136" s="43" t="s">
        <v>4</v>
      </c>
      <c r="BX136" s="43" t="s">
        <v>4</v>
      </c>
      <c r="BY136" s="43" t="s">
        <v>4</v>
      </c>
      <c r="BZ136" s="43" t="s">
        <v>4</v>
      </c>
      <c r="CA136" s="43" t="s">
        <v>4</v>
      </c>
      <c r="CB136" s="43" t="s">
        <v>4</v>
      </c>
      <c r="CC136" s="43" t="s">
        <v>4</v>
      </c>
      <c r="CD136" s="43" t="s">
        <v>4</v>
      </c>
      <c r="CE136" s="43" t="s">
        <v>4</v>
      </c>
      <c r="CF136" s="43" t="s">
        <v>4</v>
      </c>
      <c r="CG136" s="43" t="s">
        <v>4</v>
      </c>
      <c r="CH136" s="43" t="s">
        <v>4</v>
      </c>
      <c r="CI136" s="43" t="s">
        <v>4</v>
      </c>
      <c r="CJ136" s="43" t="s">
        <v>4</v>
      </c>
      <c r="CK136" s="43" t="s">
        <v>4</v>
      </c>
      <c r="CL136" s="43" t="s">
        <v>4</v>
      </c>
      <c r="CM136" s="43" t="s">
        <v>4</v>
      </c>
      <c r="CN136" s="43" t="s">
        <v>4</v>
      </c>
      <c r="CO136" s="43" t="s">
        <v>4</v>
      </c>
      <c r="CP136" s="43" t="s">
        <v>4</v>
      </c>
      <c r="CQ136" s="43" t="s">
        <v>4</v>
      </c>
      <c r="CR136" s="43" t="s">
        <v>4</v>
      </c>
      <c r="CS136" s="43" t="s">
        <v>4</v>
      </c>
      <c r="CT136" s="43" t="s">
        <v>4</v>
      </c>
      <c r="CU136" s="43" t="s">
        <v>4</v>
      </c>
      <c r="CV136" s="43" t="s">
        <v>4</v>
      </c>
      <c r="CW136" s="43" t="s">
        <v>4</v>
      </c>
      <c r="CX136" s="43" t="s">
        <v>4</v>
      </c>
      <c r="DD136" s="37" t="b">
        <f>IFERROR(VLOOKUP(A136,'peptide ligands'!A:D,4,0),FALSE)</f>
        <v>0</v>
      </c>
    </row>
    <row r="137" spans="1:108" x14ac:dyDescent="0.2">
      <c r="A137" t="s">
        <v>382</v>
      </c>
      <c r="B137" s="37" t="str">
        <f>VLOOKUP($A137,endogenous!$A:$B,2,0)</f>
        <v>calcb_rat</v>
      </c>
      <c r="C137" s="43" t="s">
        <v>4</v>
      </c>
      <c r="D137" s="43" t="s">
        <v>4</v>
      </c>
      <c r="E137" s="43" t="s">
        <v>4</v>
      </c>
      <c r="F137" s="43" t="s">
        <v>4</v>
      </c>
      <c r="G137" s="43" t="s">
        <v>4</v>
      </c>
      <c r="H137" s="43" t="s">
        <v>4</v>
      </c>
      <c r="I137" s="43" t="s">
        <v>4</v>
      </c>
      <c r="J137" s="43" t="s">
        <v>4</v>
      </c>
      <c r="K137" s="43" t="s">
        <v>4</v>
      </c>
      <c r="L137" s="43" t="s">
        <v>4</v>
      </c>
      <c r="M137" s="43" t="s">
        <v>4</v>
      </c>
      <c r="N137" s="43" t="s">
        <v>4</v>
      </c>
      <c r="O137" s="43" t="s">
        <v>4</v>
      </c>
      <c r="P137" s="43" t="s">
        <v>4</v>
      </c>
      <c r="Q137" s="43" t="s">
        <v>73</v>
      </c>
      <c r="R137" s="43" t="s">
        <v>192</v>
      </c>
      <c r="S137" s="43" t="s">
        <v>100</v>
      </c>
      <c r="T137" s="57" t="s">
        <v>103</v>
      </c>
      <c r="U137" s="43" t="s">
        <v>102</v>
      </c>
      <c r="V137" s="43" t="s">
        <v>103</v>
      </c>
      <c r="W137" s="60" t="s">
        <v>192</v>
      </c>
      <c r="X137" s="43" t="s">
        <v>96</v>
      </c>
      <c r="Y137" s="43" t="s">
        <v>103</v>
      </c>
      <c r="Z137" s="43" t="s">
        <v>81</v>
      </c>
      <c r="AA137" s="43" t="s">
        <v>98</v>
      </c>
      <c r="AB137" s="43" t="s">
        <v>94</v>
      </c>
      <c r="AC137" s="43" t="s">
        <v>102</v>
      </c>
      <c r="AD137" s="43" t="s">
        <v>91</v>
      </c>
      <c r="AE137" s="43" t="s">
        <v>94</v>
      </c>
      <c r="AF137" s="43" t="s">
        <v>94</v>
      </c>
      <c r="AG137" s="43" t="s">
        <v>98</v>
      </c>
      <c r="AH137" s="43" t="s">
        <v>98</v>
      </c>
      <c r="AI137" s="43" t="s">
        <v>73</v>
      </c>
      <c r="AJ137" s="43" t="s">
        <v>91</v>
      </c>
      <c r="AK137" s="43" t="s">
        <v>4</v>
      </c>
      <c r="AL137" s="43" t="s">
        <v>91</v>
      </c>
      <c r="AM137" s="43" t="s">
        <v>96</v>
      </c>
      <c r="AN137" s="43" t="s">
        <v>96</v>
      </c>
      <c r="AO137" s="43" t="s">
        <v>95</v>
      </c>
      <c r="AP137" s="43" t="s">
        <v>74</v>
      </c>
      <c r="AQ137" s="43" t="s">
        <v>100</v>
      </c>
      <c r="AR137" s="43" t="s">
        <v>75</v>
      </c>
      <c r="AS137" s="43" t="s">
        <v>96</v>
      </c>
      <c r="AT137" s="43" t="s">
        <v>72</v>
      </c>
      <c r="AU137" s="43" t="s">
        <v>103</v>
      </c>
      <c r="AV137" s="43" t="s">
        <v>100</v>
      </c>
      <c r="AW137" s="43" t="s">
        <v>96</v>
      </c>
      <c r="AX137" s="43" t="s">
        <v>91</v>
      </c>
      <c r="AY137" s="43" t="s">
        <v>73</v>
      </c>
      <c r="AZ137" s="43" t="s">
        <v>95</v>
      </c>
      <c r="BA137" s="43" t="s">
        <v>102</v>
      </c>
      <c r="BB137" s="43" t="s">
        <v>75</v>
      </c>
      <c r="BC137" s="43" t="s">
        <v>4</v>
      </c>
      <c r="BD137" s="43" t="s">
        <v>4</v>
      </c>
      <c r="BE137" s="43" t="s">
        <v>4</v>
      </c>
      <c r="BF137" s="43" t="s">
        <v>4</v>
      </c>
      <c r="BG137" s="43" t="s">
        <v>4</v>
      </c>
      <c r="BH137" s="43" t="s">
        <v>4</v>
      </c>
      <c r="BI137" s="43" t="s">
        <v>4</v>
      </c>
      <c r="BJ137" s="43" t="s">
        <v>4</v>
      </c>
      <c r="BK137" s="43" t="s">
        <v>4</v>
      </c>
      <c r="BL137" s="43" t="s">
        <v>4</v>
      </c>
      <c r="BM137" s="43" t="s">
        <v>4</v>
      </c>
      <c r="BN137" s="43" t="s">
        <v>4</v>
      </c>
      <c r="BO137" s="43" t="s">
        <v>4</v>
      </c>
      <c r="BP137" s="43" t="s">
        <v>4</v>
      </c>
      <c r="BQ137" s="43" t="s">
        <v>4</v>
      </c>
      <c r="BR137" s="43" t="s">
        <v>4</v>
      </c>
      <c r="BS137" s="43" t="s">
        <v>4</v>
      </c>
      <c r="BT137" s="43" t="s">
        <v>4</v>
      </c>
      <c r="BU137" s="43" t="s">
        <v>4</v>
      </c>
      <c r="BV137" s="43" t="s">
        <v>4</v>
      </c>
      <c r="BW137" s="43" t="s">
        <v>4</v>
      </c>
      <c r="BX137" s="43" t="s">
        <v>4</v>
      </c>
      <c r="BY137" s="43" t="s">
        <v>4</v>
      </c>
      <c r="BZ137" s="43" t="s">
        <v>4</v>
      </c>
      <c r="CA137" s="43" t="s">
        <v>4</v>
      </c>
      <c r="CB137" s="43" t="s">
        <v>4</v>
      </c>
      <c r="CC137" s="43" t="s">
        <v>4</v>
      </c>
      <c r="CD137" s="43" t="s">
        <v>4</v>
      </c>
      <c r="CE137" s="43" t="s">
        <v>4</v>
      </c>
      <c r="CF137" s="43" t="s">
        <v>4</v>
      </c>
      <c r="CG137" s="43" t="s">
        <v>4</v>
      </c>
      <c r="CH137" s="43" t="s">
        <v>4</v>
      </c>
      <c r="CI137" s="43" t="s">
        <v>4</v>
      </c>
      <c r="CJ137" s="43" t="s">
        <v>4</v>
      </c>
      <c r="CK137" s="43" t="s">
        <v>4</v>
      </c>
      <c r="CL137" s="43" t="s">
        <v>4</v>
      </c>
      <c r="CM137" s="43" t="s">
        <v>4</v>
      </c>
      <c r="CN137" s="43" t="s">
        <v>4</v>
      </c>
      <c r="CO137" s="43" t="s">
        <v>4</v>
      </c>
      <c r="CP137" s="43" t="s">
        <v>4</v>
      </c>
      <c r="CQ137" s="43" t="s">
        <v>4</v>
      </c>
      <c r="CR137" s="43" t="s">
        <v>4</v>
      </c>
      <c r="CS137" s="43" t="s">
        <v>4</v>
      </c>
      <c r="CT137" s="43" t="s">
        <v>4</v>
      </c>
      <c r="CU137" s="43" t="s">
        <v>4</v>
      </c>
      <c r="CV137" s="43" t="s">
        <v>4</v>
      </c>
      <c r="CW137" s="43" t="s">
        <v>4</v>
      </c>
      <c r="CX137" s="43" t="s">
        <v>4</v>
      </c>
      <c r="DD137" s="37" t="b">
        <f>IFERROR(VLOOKUP(A137,'peptide ligands'!A:D,4,0),FALSE)</f>
        <v>0</v>
      </c>
    </row>
    <row r="138" spans="1:108" x14ac:dyDescent="0.2">
      <c r="A138" t="s">
        <v>273</v>
      </c>
      <c r="B138" s="37" t="str">
        <f>VLOOKUP($A138,endogenous!$A:$B,2,0)</f>
        <v>iapp_human</v>
      </c>
      <c r="C138" s="43" t="s">
        <v>4</v>
      </c>
      <c r="D138" s="43" t="s">
        <v>4</v>
      </c>
      <c r="E138" s="43" t="s">
        <v>4</v>
      </c>
      <c r="F138" s="43" t="s">
        <v>4</v>
      </c>
      <c r="G138" s="43" t="s">
        <v>4</v>
      </c>
      <c r="H138" s="43" t="s">
        <v>4</v>
      </c>
      <c r="I138" s="43" t="s">
        <v>4</v>
      </c>
      <c r="J138" s="43" t="s">
        <v>4</v>
      </c>
      <c r="K138" s="43" t="s">
        <v>4</v>
      </c>
      <c r="L138" s="43" t="s">
        <v>4</v>
      </c>
      <c r="M138" s="43" t="s">
        <v>4</v>
      </c>
      <c r="N138" s="43" t="s">
        <v>4</v>
      </c>
      <c r="O138" s="43" t="s">
        <v>4</v>
      </c>
      <c r="P138" s="43" t="s">
        <v>4</v>
      </c>
      <c r="Q138" s="43" t="s">
        <v>95</v>
      </c>
      <c r="R138" s="43" t="s">
        <v>192</v>
      </c>
      <c r="S138" s="43" t="s">
        <v>100</v>
      </c>
      <c r="T138" s="57" t="s">
        <v>103</v>
      </c>
      <c r="U138" s="43" t="s">
        <v>102</v>
      </c>
      <c r="V138" s="43" t="s">
        <v>103</v>
      </c>
      <c r="W138" s="60" t="s">
        <v>192</v>
      </c>
      <c r="X138" s="43" t="s">
        <v>102</v>
      </c>
      <c r="Y138" s="43" t="s">
        <v>103</v>
      </c>
      <c r="Z138" s="43" t="s">
        <v>97</v>
      </c>
      <c r="AA138" s="43" t="s">
        <v>98</v>
      </c>
      <c r="AB138" s="43" t="s">
        <v>94</v>
      </c>
      <c r="AC138" s="43" t="s">
        <v>102</v>
      </c>
      <c r="AD138" s="43" t="s">
        <v>100</v>
      </c>
      <c r="AE138" s="43" t="s">
        <v>75</v>
      </c>
      <c r="AF138" s="43" t="s">
        <v>94</v>
      </c>
      <c r="AG138" s="43" t="s">
        <v>96</v>
      </c>
      <c r="AH138" s="43" t="s">
        <v>81</v>
      </c>
      <c r="AI138" s="43" t="s">
        <v>73</v>
      </c>
      <c r="AJ138" s="43" t="s">
        <v>73</v>
      </c>
      <c r="AK138" s="43" t="s">
        <v>4</v>
      </c>
      <c r="AL138" s="43" t="s">
        <v>100</v>
      </c>
      <c r="AM138" s="43" t="s">
        <v>100</v>
      </c>
      <c r="AN138" s="43" t="s">
        <v>75</v>
      </c>
      <c r="AO138" s="43" t="s">
        <v>91</v>
      </c>
      <c r="AP138" s="43" t="s">
        <v>102</v>
      </c>
      <c r="AQ138" s="43" t="s">
        <v>99</v>
      </c>
      <c r="AR138" s="43" t="s">
        <v>94</v>
      </c>
      <c r="AS138" s="43" t="s">
        <v>73</v>
      </c>
      <c r="AT138" s="43" t="s">
        <v>73</v>
      </c>
      <c r="AU138" s="43" t="s">
        <v>103</v>
      </c>
      <c r="AV138" s="43" t="s">
        <v>100</v>
      </c>
      <c r="AW138" s="43" t="s">
        <v>96</v>
      </c>
      <c r="AX138" s="43" t="s">
        <v>91</v>
      </c>
      <c r="AY138" s="43" t="s">
        <v>73</v>
      </c>
      <c r="AZ138" s="43" t="s">
        <v>100</v>
      </c>
      <c r="BA138" s="43" t="s">
        <v>103</v>
      </c>
      <c r="BB138" s="43" t="s">
        <v>93</v>
      </c>
      <c r="BC138" s="43" t="s">
        <v>4</v>
      </c>
      <c r="BD138" s="43" t="s">
        <v>4</v>
      </c>
      <c r="BE138" s="43" t="s">
        <v>4</v>
      </c>
      <c r="BF138" s="43" t="s">
        <v>4</v>
      </c>
      <c r="BG138" s="43" t="s">
        <v>4</v>
      </c>
      <c r="BH138" s="43" t="s">
        <v>4</v>
      </c>
      <c r="BI138" s="43" t="s">
        <v>4</v>
      </c>
      <c r="BJ138" s="43" t="s">
        <v>4</v>
      </c>
      <c r="BK138" s="43" t="s">
        <v>4</v>
      </c>
      <c r="BL138" s="43" t="s">
        <v>4</v>
      </c>
      <c r="BM138" s="43" t="s">
        <v>4</v>
      </c>
      <c r="BN138" s="43" t="s">
        <v>4</v>
      </c>
      <c r="BO138" s="43" t="s">
        <v>4</v>
      </c>
      <c r="BP138" s="43" t="s">
        <v>4</v>
      </c>
      <c r="BQ138" s="43" t="s">
        <v>4</v>
      </c>
      <c r="BR138" s="43" t="s">
        <v>4</v>
      </c>
      <c r="BS138" s="43" t="s">
        <v>4</v>
      </c>
      <c r="BT138" s="43" t="s">
        <v>4</v>
      </c>
      <c r="BU138" s="43" t="s">
        <v>4</v>
      </c>
      <c r="BV138" s="43" t="s">
        <v>4</v>
      </c>
      <c r="BW138" s="43" t="s">
        <v>4</v>
      </c>
      <c r="BX138" s="43" t="s">
        <v>4</v>
      </c>
      <c r="BY138" s="43" t="s">
        <v>4</v>
      </c>
      <c r="BZ138" s="43" t="s">
        <v>4</v>
      </c>
      <c r="CA138" s="43" t="s">
        <v>4</v>
      </c>
      <c r="CB138" s="43" t="s">
        <v>4</v>
      </c>
      <c r="CC138" s="43" t="s">
        <v>4</v>
      </c>
      <c r="CD138" s="43" t="s">
        <v>4</v>
      </c>
      <c r="CE138" s="43" t="s">
        <v>4</v>
      </c>
      <c r="CF138" s="43" t="s">
        <v>4</v>
      </c>
      <c r="CG138" s="43" t="s">
        <v>4</v>
      </c>
      <c r="CH138" s="43" t="s">
        <v>4</v>
      </c>
      <c r="CI138" s="43" t="s">
        <v>4</v>
      </c>
      <c r="CJ138" s="43" t="s">
        <v>4</v>
      </c>
      <c r="CK138" s="43" t="s">
        <v>4</v>
      </c>
      <c r="CL138" s="43" t="s">
        <v>4</v>
      </c>
      <c r="CM138" s="43" t="s">
        <v>4</v>
      </c>
      <c r="CN138" s="43" t="s">
        <v>4</v>
      </c>
      <c r="CO138" s="43" t="s">
        <v>4</v>
      </c>
      <c r="CP138" s="43" t="s">
        <v>4</v>
      </c>
      <c r="CQ138" s="43" t="s">
        <v>4</v>
      </c>
      <c r="CR138" s="43" t="s">
        <v>4</v>
      </c>
      <c r="CS138" s="43" t="s">
        <v>4</v>
      </c>
      <c r="CT138" s="43" t="s">
        <v>4</v>
      </c>
      <c r="CU138" s="43" t="s">
        <v>4</v>
      </c>
      <c r="CV138" s="43" t="s">
        <v>4</v>
      </c>
      <c r="CW138" s="43" t="s">
        <v>4</v>
      </c>
      <c r="CX138" s="43" t="s">
        <v>4</v>
      </c>
      <c r="DD138" s="37" t="b">
        <f>IFERROR(VLOOKUP(A138,'peptide ligands'!A:D,4,0),FALSE)</f>
        <v>0</v>
      </c>
    </row>
    <row r="139" spans="1:108" x14ac:dyDescent="0.2">
      <c r="A139" t="s">
        <v>366</v>
      </c>
      <c r="B139" s="37" t="str">
        <f>VLOOKUP($A139,endogenous!$A:$B,2,0)</f>
        <v>iapp_mouse</v>
      </c>
      <c r="C139" s="43" t="s">
        <v>4</v>
      </c>
      <c r="D139" s="43" t="s">
        <v>4</v>
      </c>
      <c r="E139" s="43" t="s">
        <v>4</v>
      </c>
      <c r="F139" s="43" t="s">
        <v>4</v>
      </c>
      <c r="G139" s="43" t="s">
        <v>4</v>
      </c>
      <c r="H139" s="43" t="s">
        <v>4</v>
      </c>
      <c r="I139" s="43" t="s">
        <v>4</v>
      </c>
      <c r="J139" s="43" t="s">
        <v>4</v>
      </c>
      <c r="K139" s="43" t="s">
        <v>4</v>
      </c>
      <c r="L139" s="43" t="s">
        <v>4</v>
      </c>
      <c r="M139" s="43" t="s">
        <v>4</v>
      </c>
      <c r="N139" s="43" t="s">
        <v>4</v>
      </c>
      <c r="O139" s="43" t="s">
        <v>4</v>
      </c>
      <c r="P139" s="43" t="s">
        <v>4</v>
      </c>
      <c r="Q139" s="43" t="s">
        <v>95</v>
      </c>
      <c r="R139" s="43" t="s">
        <v>192</v>
      </c>
      <c r="S139" s="43" t="s">
        <v>100</v>
      </c>
      <c r="T139" s="57" t="s">
        <v>103</v>
      </c>
      <c r="U139" s="43" t="s">
        <v>102</v>
      </c>
      <c r="V139" s="43" t="s">
        <v>103</v>
      </c>
      <c r="W139" s="60" t="s">
        <v>192</v>
      </c>
      <c r="X139" s="43" t="s">
        <v>102</v>
      </c>
      <c r="Y139" s="43" t="s">
        <v>103</v>
      </c>
      <c r="Z139" s="43" t="s">
        <v>97</v>
      </c>
      <c r="AA139" s="43" t="s">
        <v>98</v>
      </c>
      <c r="AB139" s="43" t="s">
        <v>94</v>
      </c>
      <c r="AC139" s="43" t="s">
        <v>102</v>
      </c>
      <c r="AD139" s="43" t="s">
        <v>100</v>
      </c>
      <c r="AE139" s="43" t="s">
        <v>75</v>
      </c>
      <c r="AF139" s="43" t="s">
        <v>94</v>
      </c>
      <c r="AG139" s="43" t="s">
        <v>96</v>
      </c>
      <c r="AH139" s="43" t="s">
        <v>98</v>
      </c>
      <c r="AI139" s="43" t="s">
        <v>73</v>
      </c>
      <c r="AJ139" s="43" t="s">
        <v>73</v>
      </c>
      <c r="AK139" s="43" t="s">
        <v>4</v>
      </c>
      <c r="AL139" s="43" t="s">
        <v>100</v>
      </c>
      <c r="AM139" s="43" t="s">
        <v>100</v>
      </c>
      <c r="AN139" s="43" t="s">
        <v>94</v>
      </c>
      <c r="AO139" s="43" t="s">
        <v>91</v>
      </c>
      <c r="AP139" s="43" t="s">
        <v>72</v>
      </c>
      <c r="AQ139" s="43" t="s">
        <v>96</v>
      </c>
      <c r="AR139" s="43" t="s">
        <v>94</v>
      </c>
      <c r="AS139" s="43" t="s">
        <v>72</v>
      </c>
      <c r="AT139" s="43" t="s">
        <v>72</v>
      </c>
      <c r="AU139" s="43" t="s">
        <v>103</v>
      </c>
      <c r="AV139" s="43" t="s">
        <v>100</v>
      </c>
      <c r="AW139" s="43" t="s">
        <v>96</v>
      </c>
      <c r="AX139" s="43" t="s">
        <v>91</v>
      </c>
      <c r="AY139" s="43" t="s">
        <v>73</v>
      </c>
      <c r="AZ139" s="43" t="s">
        <v>100</v>
      </c>
      <c r="BA139" s="43" t="s">
        <v>103</v>
      </c>
      <c r="BB139" s="43" t="s">
        <v>93</v>
      </c>
      <c r="BC139" s="43" t="s">
        <v>4</v>
      </c>
      <c r="BD139" s="43" t="s">
        <v>4</v>
      </c>
      <c r="BE139" s="43" t="s">
        <v>4</v>
      </c>
      <c r="BF139" s="43" t="s">
        <v>4</v>
      </c>
      <c r="BG139" s="43" t="s">
        <v>4</v>
      </c>
      <c r="BH139" s="43" t="s">
        <v>4</v>
      </c>
      <c r="BI139" s="43" t="s">
        <v>4</v>
      </c>
      <c r="BJ139" s="43" t="s">
        <v>4</v>
      </c>
      <c r="BK139" s="43" t="s">
        <v>4</v>
      </c>
      <c r="BL139" s="43" t="s">
        <v>4</v>
      </c>
      <c r="BM139" s="43" t="s">
        <v>4</v>
      </c>
      <c r="BN139" s="43" t="s">
        <v>4</v>
      </c>
      <c r="BO139" s="43" t="s">
        <v>4</v>
      </c>
      <c r="BP139" s="43" t="s">
        <v>4</v>
      </c>
      <c r="BQ139" s="43" t="s">
        <v>4</v>
      </c>
      <c r="BR139" s="43" t="s">
        <v>4</v>
      </c>
      <c r="BS139" s="43" t="s">
        <v>4</v>
      </c>
      <c r="BT139" s="43" t="s">
        <v>4</v>
      </c>
      <c r="BU139" s="43" t="s">
        <v>4</v>
      </c>
      <c r="BV139" s="43" t="s">
        <v>4</v>
      </c>
      <c r="BW139" s="43" t="s">
        <v>4</v>
      </c>
      <c r="BX139" s="43" t="s">
        <v>4</v>
      </c>
      <c r="BY139" s="43" t="s">
        <v>4</v>
      </c>
      <c r="BZ139" s="43" t="s">
        <v>4</v>
      </c>
      <c r="CA139" s="43" t="s">
        <v>4</v>
      </c>
      <c r="CB139" s="43" t="s">
        <v>4</v>
      </c>
      <c r="CC139" s="43" t="s">
        <v>4</v>
      </c>
      <c r="CD139" s="43" t="s">
        <v>4</v>
      </c>
      <c r="CE139" s="43" t="s">
        <v>4</v>
      </c>
      <c r="CF139" s="43" t="s">
        <v>4</v>
      </c>
      <c r="CG139" s="43" t="s">
        <v>4</v>
      </c>
      <c r="CH139" s="43" t="s">
        <v>4</v>
      </c>
      <c r="CI139" s="43" t="s">
        <v>4</v>
      </c>
      <c r="CJ139" s="43" t="s">
        <v>4</v>
      </c>
      <c r="CK139" s="43" t="s">
        <v>4</v>
      </c>
      <c r="CL139" s="43" t="s">
        <v>4</v>
      </c>
      <c r="CM139" s="43" t="s">
        <v>4</v>
      </c>
      <c r="CN139" s="43" t="s">
        <v>4</v>
      </c>
      <c r="CO139" s="43" t="s">
        <v>4</v>
      </c>
      <c r="CP139" s="43" t="s">
        <v>4</v>
      </c>
      <c r="CQ139" s="43" t="s">
        <v>4</v>
      </c>
      <c r="CR139" s="43" t="s">
        <v>4</v>
      </c>
      <c r="CS139" s="43" t="s">
        <v>4</v>
      </c>
      <c r="CT139" s="43" t="s">
        <v>4</v>
      </c>
      <c r="CU139" s="43" t="s">
        <v>4</v>
      </c>
      <c r="CV139" s="43" t="s">
        <v>4</v>
      </c>
      <c r="CW139" s="43" t="s">
        <v>4</v>
      </c>
      <c r="CX139" s="43" t="s">
        <v>4</v>
      </c>
      <c r="DD139" s="37" t="b">
        <f>IFERROR(VLOOKUP(A139,'peptide ligands'!A:D,4,0),FALSE)</f>
        <v>0</v>
      </c>
    </row>
    <row r="140" spans="1:108" s="51" customFormat="1" x14ac:dyDescent="0.2">
      <c r="A140" s="51" t="s">
        <v>119</v>
      </c>
      <c r="B140" s="58" t="str">
        <f>VLOOKUP($A140,endogenous!$A:$B,2,0)</f>
        <v>calc_human</v>
      </c>
      <c r="C140" s="52" t="s">
        <v>4</v>
      </c>
      <c r="D140" s="52" t="s">
        <v>4</v>
      </c>
      <c r="E140" s="52" t="s">
        <v>4</v>
      </c>
      <c r="F140" s="52" t="s">
        <v>4</v>
      </c>
      <c r="G140" s="52" t="s">
        <v>4</v>
      </c>
      <c r="H140" s="52" t="s">
        <v>4</v>
      </c>
      <c r="I140" s="52" t="s">
        <v>4</v>
      </c>
      <c r="J140" s="52" t="s">
        <v>4</v>
      </c>
      <c r="K140" s="52" t="s">
        <v>4</v>
      </c>
      <c r="L140" s="52" t="s">
        <v>4</v>
      </c>
      <c r="M140" s="52" t="s">
        <v>4</v>
      </c>
      <c r="N140" s="52" t="s">
        <v>4</v>
      </c>
      <c r="O140" s="52" t="s">
        <v>4</v>
      </c>
      <c r="P140" s="52" t="s">
        <v>4</v>
      </c>
      <c r="Q140" s="52" t="s">
        <v>192</v>
      </c>
      <c r="R140" s="52" t="s">
        <v>91</v>
      </c>
      <c r="S140" s="52" t="s">
        <v>100</v>
      </c>
      <c r="T140" s="59" t="s">
        <v>94</v>
      </c>
      <c r="U140" s="52" t="s">
        <v>73</v>
      </c>
      <c r="V140" s="52" t="s">
        <v>103</v>
      </c>
      <c r="W140" s="59" t="s">
        <v>192</v>
      </c>
      <c r="X140" s="52" t="s">
        <v>101</v>
      </c>
      <c r="Y140" s="52" t="s">
        <v>94</v>
      </c>
      <c r="Z140" s="52" t="s">
        <v>91</v>
      </c>
      <c r="AA140" s="52" t="s">
        <v>103</v>
      </c>
      <c r="AB140" s="52" t="s">
        <v>93</v>
      </c>
      <c r="AC140" s="52" t="s">
        <v>103</v>
      </c>
      <c r="AD140" s="52" t="s">
        <v>97</v>
      </c>
      <c r="AE140" s="52" t="s">
        <v>74</v>
      </c>
      <c r="AF140" s="52" t="s">
        <v>75</v>
      </c>
      <c r="AG140" s="52" t="s">
        <v>100</v>
      </c>
      <c r="AH140" s="52" t="s">
        <v>95</v>
      </c>
      <c r="AI140" s="52" t="s">
        <v>75</v>
      </c>
      <c r="AJ140" s="52" t="s">
        <v>81</v>
      </c>
      <c r="AK140" s="52" t="s">
        <v>4</v>
      </c>
      <c r="AL140" s="52" t="s">
        <v>103</v>
      </c>
      <c r="AM140" s="52" t="s">
        <v>75</v>
      </c>
      <c r="AN140" s="52" t="s">
        <v>72</v>
      </c>
      <c r="AO140" s="52" t="s">
        <v>97</v>
      </c>
      <c r="AP140" s="52" t="s">
        <v>103</v>
      </c>
      <c r="AQ140" s="52" t="s">
        <v>102</v>
      </c>
      <c r="AR140" s="52" t="s">
        <v>99</v>
      </c>
      <c r="AS140" s="52" t="s">
        <v>91</v>
      </c>
      <c r="AT140" s="52" t="s">
        <v>96</v>
      </c>
      <c r="AU140" s="52" t="s">
        <v>91</v>
      </c>
      <c r="AV140" s="52" t="s">
        <v>102</v>
      </c>
      <c r="AW140" s="52" t="s">
        <v>72</v>
      </c>
      <c r="AX140" s="52"/>
      <c r="AY140" s="52"/>
      <c r="AZ140" s="52"/>
      <c r="BA140" s="52"/>
      <c r="BB140" s="52"/>
      <c r="BC140" s="52" t="s">
        <v>4</v>
      </c>
      <c r="BD140" s="52" t="s">
        <v>4</v>
      </c>
      <c r="BE140" s="52" t="s">
        <v>4</v>
      </c>
      <c r="BF140" s="52" t="s">
        <v>4</v>
      </c>
      <c r="BG140" s="52" t="s">
        <v>4</v>
      </c>
      <c r="BH140" s="52" t="s">
        <v>4</v>
      </c>
      <c r="BI140" s="52" t="s">
        <v>4</v>
      </c>
      <c r="BJ140" s="52" t="s">
        <v>4</v>
      </c>
      <c r="BK140" s="52" t="s">
        <v>4</v>
      </c>
      <c r="BL140" s="52" t="s">
        <v>4</v>
      </c>
      <c r="BM140" s="52" t="s">
        <v>4</v>
      </c>
      <c r="BN140" s="52" t="s">
        <v>4</v>
      </c>
      <c r="BO140" s="52" t="s">
        <v>4</v>
      </c>
      <c r="BP140" s="52" t="s">
        <v>4</v>
      </c>
      <c r="BQ140" s="52" t="s">
        <v>4</v>
      </c>
      <c r="BR140" s="52" t="s">
        <v>4</v>
      </c>
      <c r="BS140" s="52" t="s">
        <v>4</v>
      </c>
      <c r="BT140" s="52" t="s">
        <v>4</v>
      </c>
      <c r="BU140" s="52" t="s">
        <v>4</v>
      </c>
      <c r="BV140" s="52" t="s">
        <v>4</v>
      </c>
      <c r="BW140" s="52" t="s">
        <v>4</v>
      </c>
      <c r="BX140" s="52" t="s">
        <v>4</v>
      </c>
      <c r="BY140" s="52" t="s">
        <v>4</v>
      </c>
      <c r="BZ140" s="52" t="s">
        <v>4</v>
      </c>
      <c r="CA140" s="52" t="s">
        <v>4</v>
      </c>
      <c r="CB140" s="52" t="s">
        <v>4</v>
      </c>
      <c r="CC140" s="52" t="s">
        <v>4</v>
      </c>
      <c r="CD140" s="52" t="s">
        <v>4</v>
      </c>
      <c r="CE140" s="52" t="s">
        <v>4</v>
      </c>
      <c r="CF140" s="52" t="s">
        <v>4</v>
      </c>
      <c r="CG140" s="52" t="s">
        <v>4</v>
      </c>
      <c r="CH140" s="52" t="s">
        <v>4</v>
      </c>
      <c r="CI140" s="52" t="s">
        <v>4</v>
      </c>
      <c r="CJ140" s="52" t="s">
        <v>4</v>
      </c>
      <c r="CK140" s="52" t="s">
        <v>4</v>
      </c>
      <c r="CL140" s="52" t="s">
        <v>4</v>
      </c>
      <c r="CM140" s="52" t="s">
        <v>4</v>
      </c>
      <c r="CN140" s="52" t="s">
        <v>4</v>
      </c>
      <c r="CO140" s="52" t="s">
        <v>4</v>
      </c>
      <c r="CP140" s="52" t="s">
        <v>4</v>
      </c>
      <c r="CQ140" s="52" t="s">
        <v>4</v>
      </c>
      <c r="CR140" s="52" t="s">
        <v>4</v>
      </c>
      <c r="CS140" s="52" t="s">
        <v>4</v>
      </c>
      <c r="CT140" s="52" t="s">
        <v>4</v>
      </c>
      <c r="CU140" s="52" t="s">
        <v>4</v>
      </c>
      <c r="CV140" s="52" t="s">
        <v>4</v>
      </c>
      <c r="CW140" s="52" t="s">
        <v>4</v>
      </c>
      <c r="CX140" s="52" t="s">
        <v>4</v>
      </c>
      <c r="CY140" s="52"/>
      <c r="CZ140" s="52"/>
      <c r="DA140" s="52"/>
      <c r="DB140" s="52"/>
      <c r="DC140" s="52"/>
      <c r="DD140" s="58" t="b">
        <f>IFERROR(VLOOKUP(A140,'peptide ligands'!A:D,4,0),FALSE)</f>
        <v>0</v>
      </c>
    </row>
    <row r="141" spans="1:108" x14ac:dyDescent="0.2">
      <c r="A141" t="s">
        <v>372</v>
      </c>
      <c r="B141" s="37" t="str">
        <f>VLOOKUP($A141,endogenous!$A:$B,2,0)</f>
        <v>calc_mouse</v>
      </c>
      <c r="C141" s="43" t="s">
        <v>4</v>
      </c>
      <c r="D141" s="43" t="s">
        <v>4</v>
      </c>
      <c r="E141" s="43" t="s">
        <v>4</v>
      </c>
      <c r="F141" s="43" t="s">
        <v>4</v>
      </c>
      <c r="G141" s="43" t="s">
        <v>4</v>
      </c>
      <c r="H141" s="43" t="s">
        <v>4</v>
      </c>
      <c r="I141" s="43" t="s">
        <v>4</v>
      </c>
      <c r="J141" s="43" t="s">
        <v>4</v>
      </c>
      <c r="K141" s="43" t="s">
        <v>4</v>
      </c>
      <c r="L141" s="43" t="s">
        <v>4</v>
      </c>
      <c r="M141" s="43" t="s">
        <v>4</v>
      </c>
      <c r="N141" s="43" t="s">
        <v>4</v>
      </c>
      <c r="O141" s="43" t="s">
        <v>4</v>
      </c>
      <c r="P141" s="43" t="s">
        <v>4</v>
      </c>
      <c r="Q141" s="43" t="s">
        <v>192</v>
      </c>
      <c r="R141" s="43" t="s">
        <v>91</v>
      </c>
      <c r="S141" s="43" t="s">
        <v>100</v>
      </c>
      <c r="T141" s="57" t="s">
        <v>94</v>
      </c>
      <c r="U141" s="43" t="s">
        <v>73</v>
      </c>
      <c r="V141" s="43" t="s">
        <v>103</v>
      </c>
      <c r="W141" s="57" t="s">
        <v>192</v>
      </c>
      <c r="X141" s="43" t="s">
        <v>101</v>
      </c>
      <c r="Y141" s="43" t="s">
        <v>94</v>
      </c>
      <c r="Z141" s="43" t="s">
        <v>91</v>
      </c>
      <c r="AA141" s="43" t="s">
        <v>103</v>
      </c>
      <c r="AB141" s="43" t="s">
        <v>93</v>
      </c>
      <c r="AC141" s="43" t="s">
        <v>103</v>
      </c>
      <c r="AD141" s="43" t="s">
        <v>97</v>
      </c>
      <c r="AE141" s="43" t="s">
        <v>74</v>
      </c>
      <c r="AF141" s="43" t="s">
        <v>94</v>
      </c>
      <c r="AG141" s="43" t="s">
        <v>100</v>
      </c>
      <c r="AH141" s="43" t="s">
        <v>95</v>
      </c>
      <c r="AI141" s="43" t="s">
        <v>75</v>
      </c>
      <c r="AJ141" s="43" t="s">
        <v>81</v>
      </c>
      <c r="AK141" s="43" t="s">
        <v>4</v>
      </c>
      <c r="AL141" s="43" t="s">
        <v>103</v>
      </c>
      <c r="AM141" s="43" t="s">
        <v>75</v>
      </c>
      <c r="AN141" s="43" t="s">
        <v>72</v>
      </c>
      <c r="AO141" s="43" t="s">
        <v>97</v>
      </c>
      <c r="AP141" s="43" t="s">
        <v>103</v>
      </c>
      <c r="AQ141" s="43" t="s">
        <v>73</v>
      </c>
      <c r="AR141" s="43" t="s">
        <v>99</v>
      </c>
      <c r="AS141" s="43" t="s">
        <v>91</v>
      </c>
      <c r="AT141" s="43" t="s">
        <v>96</v>
      </c>
      <c r="AU141" s="43" t="s">
        <v>89</v>
      </c>
      <c r="AV141" s="43" t="s">
        <v>102</v>
      </c>
      <c r="AW141" s="43" t="s">
        <v>72</v>
      </c>
      <c r="BC141" s="43" t="s">
        <v>4</v>
      </c>
      <c r="BD141" s="43" t="s">
        <v>4</v>
      </c>
      <c r="BE141" s="43" t="s">
        <v>4</v>
      </c>
      <c r="BF141" s="43" t="s">
        <v>4</v>
      </c>
      <c r="BG141" s="43" t="s">
        <v>4</v>
      </c>
      <c r="BH141" s="43" t="s">
        <v>4</v>
      </c>
      <c r="BI141" s="43" t="s">
        <v>4</v>
      </c>
      <c r="BJ141" s="43" t="s">
        <v>4</v>
      </c>
      <c r="BK141" s="43" t="s">
        <v>4</v>
      </c>
      <c r="BL141" s="43" t="s">
        <v>4</v>
      </c>
      <c r="BM141" s="43" t="s">
        <v>4</v>
      </c>
      <c r="BN141" s="43" t="s">
        <v>4</v>
      </c>
      <c r="BO141" s="43" t="s">
        <v>4</v>
      </c>
      <c r="BP141" s="43" t="s">
        <v>4</v>
      </c>
      <c r="BQ141" s="43" t="s">
        <v>4</v>
      </c>
      <c r="BR141" s="43" t="s">
        <v>4</v>
      </c>
      <c r="BS141" s="43" t="s">
        <v>4</v>
      </c>
      <c r="BT141" s="43" t="s">
        <v>4</v>
      </c>
      <c r="BU141" s="43" t="s">
        <v>4</v>
      </c>
      <c r="BV141" s="43" t="s">
        <v>4</v>
      </c>
      <c r="BW141" s="43" t="s">
        <v>4</v>
      </c>
      <c r="BX141" s="43" t="s">
        <v>4</v>
      </c>
      <c r="BY141" s="43" t="s">
        <v>4</v>
      </c>
      <c r="BZ141" s="43" t="s">
        <v>4</v>
      </c>
      <c r="CA141" s="43" t="s">
        <v>4</v>
      </c>
      <c r="CB141" s="43" t="s">
        <v>4</v>
      </c>
      <c r="CC141" s="43" t="s">
        <v>4</v>
      </c>
      <c r="CD141" s="43" t="s">
        <v>4</v>
      </c>
      <c r="CE141" s="43" t="s">
        <v>4</v>
      </c>
      <c r="CF141" s="43" t="s">
        <v>4</v>
      </c>
      <c r="CG141" s="43" t="s">
        <v>4</v>
      </c>
      <c r="CH141" s="43" t="s">
        <v>4</v>
      </c>
      <c r="CI141" s="43" t="s">
        <v>4</v>
      </c>
      <c r="CJ141" s="43" t="s">
        <v>4</v>
      </c>
      <c r="CK141" s="43" t="s">
        <v>4</v>
      </c>
      <c r="CL141" s="43" t="s">
        <v>4</v>
      </c>
      <c r="CM141" s="43" t="s">
        <v>4</v>
      </c>
      <c r="CN141" s="43" t="s">
        <v>4</v>
      </c>
      <c r="CO141" s="43" t="s">
        <v>4</v>
      </c>
      <c r="CP141" s="43" t="s">
        <v>4</v>
      </c>
      <c r="CQ141" s="43" t="s">
        <v>4</v>
      </c>
      <c r="CR141" s="43" t="s">
        <v>4</v>
      </c>
      <c r="CS141" s="43" t="s">
        <v>4</v>
      </c>
      <c r="CT141" s="43" t="s">
        <v>4</v>
      </c>
      <c r="CU141" s="43" t="s">
        <v>4</v>
      </c>
      <c r="CV141" s="43" t="s">
        <v>4</v>
      </c>
      <c r="CW141" s="43" t="s">
        <v>4</v>
      </c>
      <c r="CX141" s="43" t="s">
        <v>4</v>
      </c>
      <c r="DD141" s="37" t="b">
        <f>IFERROR(VLOOKUP(A141,'peptide ligands'!A:D,4,0),FALSE)</f>
        <v>0</v>
      </c>
    </row>
    <row r="142" spans="1:108" x14ac:dyDescent="0.2">
      <c r="A142" t="s">
        <v>375</v>
      </c>
      <c r="B142" s="37" t="str">
        <f>VLOOKUP($A142,endogenous!$A:$B,2,0)</f>
        <v>calc_rat</v>
      </c>
      <c r="C142" s="43" t="s">
        <v>4</v>
      </c>
      <c r="D142" s="43" t="s">
        <v>4</v>
      </c>
      <c r="E142" s="43" t="s">
        <v>4</v>
      </c>
      <c r="F142" s="43" t="s">
        <v>4</v>
      </c>
      <c r="G142" s="43" t="s">
        <v>4</v>
      </c>
      <c r="H142" s="43" t="s">
        <v>4</v>
      </c>
      <c r="I142" s="43" t="s">
        <v>4</v>
      </c>
      <c r="J142" s="43" t="s">
        <v>4</v>
      </c>
      <c r="K142" s="43" t="s">
        <v>4</v>
      </c>
      <c r="L142" s="43" t="s">
        <v>4</v>
      </c>
      <c r="M142" s="43" t="s">
        <v>4</v>
      </c>
      <c r="N142" s="43" t="s">
        <v>4</v>
      </c>
      <c r="O142" s="43" t="s">
        <v>4</v>
      </c>
      <c r="P142" s="43" t="s">
        <v>4</v>
      </c>
      <c r="Q142" s="43" t="s">
        <v>192</v>
      </c>
      <c r="R142" s="43" t="s">
        <v>91</v>
      </c>
      <c r="S142" s="43" t="s">
        <v>100</v>
      </c>
      <c r="T142" s="57" t="s">
        <v>94</v>
      </c>
      <c r="U142" s="43" t="s">
        <v>73</v>
      </c>
      <c r="V142" s="43" t="s">
        <v>103</v>
      </c>
      <c r="W142" s="57" t="s">
        <v>192</v>
      </c>
      <c r="X142" s="43" t="s">
        <v>101</v>
      </c>
      <c r="Y142" s="43" t="s">
        <v>94</v>
      </c>
      <c r="Z142" s="43" t="s">
        <v>91</v>
      </c>
      <c r="AA142" s="43" t="s">
        <v>103</v>
      </c>
      <c r="AB142" s="43" t="s">
        <v>93</v>
      </c>
      <c r="AC142" s="43" t="s">
        <v>103</v>
      </c>
      <c r="AD142" s="43" t="s">
        <v>97</v>
      </c>
      <c r="AE142" s="43" t="s">
        <v>74</v>
      </c>
      <c r="AF142" s="43" t="s">
        <v>94</v>
      </c>
      <c r="AG142" s="43" t="s">
        <v>100</v>
      </c>
      <c r="AH142" s="43" t="s">
        <v>95</v>
      </c>
      <c r="AI142" s="43" t="s">
        <v>75</v>
      </c>
      <c r="AJ142" s="43" t="s">
        <v>81</v>
      </c>
      <c r="AK142" s="43" t="s">
        <v>4</v>
      </c>
      <c r="AL142" s="43" t="s">
        <v>103</v>
      </c>
      <c r="AM142" s="43" t="s">
        <v>75</v>
      </c>
      <c r="AN142" s="43" t="s">
        <v>72</v>
      </c>
      <c r="AO142" s="43" t="s">
        <v>97</v>
      </c>
      <c r="AP142" s="43" t="s">
        <v>103</v>
      </c>
      <c r="AQ142" s="43" t="s">
        <v>73</v>
      </c>
      <c r="AR142" s="43" t="s">
        <v>99</v>
      </c>
      <c r="AS142" s="43" t="s">
        <v>91</v>
      </c>
      <c r="AT142" s="43" t="s">
        <v>96</v>
      </c>
      <c r="AU142" s="43" t="s">
        <v>91</v>
      </c>
      <c r="AV142" s="43" t="s">
        <v>102</v>
      </c>
      <c r="AW142" s="43" t="s">
        <v>72</v>
      </c>
      <c r="BC142" s="43" t="s">
        <v>4</v>
      </c>
      <c r="BD142" s="43" t="s">
        <v>4</v>
      </c>
      <c r="BE142" s="43" t="s">
        <v>4</v>
      </c>
      <c r="BF142" s="43" t="s">
        <v>4</v>
      </c>
      <c r="BG142" s="43" t="s">
        <v>4</v>
      </c>
      <c r="BH142" s="43" t="s">
        <v>4</v>
      </c>
      <c r="BI142" s="43" t="s">
        <v>4</v>
      </c>
      <c r="BJ142" s="43" t="s">
        <v>4</v>
      </c>
      <c r="BK142" s="43" t="s">
        <v>4</v>
      </c>
      <c r="BL142" s="43" t="s">
        <v>4</v>
      </c>
      <c r="BM142" s="43" t="s">
        <v>4</v>
      </c>
      <c r="BN142" s="43" t="s">
        <v>4</v>
      </c>
      <c r="BO142" s="43" t="s">
        <v>4</v>
      </c>
      <c r="BP142" s="43" t="s">
        <v>4</v>
      </c>
      <c r="BQ142" s="43" t="s">
        <v>4</v>
      </c>
      <c r="BR142" s="43" t="s">
        <v>4</v>
      </c>
      <c r="BS142" s="43" t="s">
        <v>4</v>
      </c>
      <c r="BT142" s="43" t="s">
        <v>4</v>
      </c>
      <c r="BU142" s="43" t="s">
        <v>4</v>
      </c>
      <c r="BV142" s="43" t="s">
        <v>4</v>
      </c>
      <c r="BW142" s="43" t="s">
        <v>4</v>
      </c>
      <c r="BX142" s="43" t="s">
        <v>4</v>
      </c>
      <c r="BY142" s="43" t="s">
        <v>4</v>
      </c>
      <c r="BZ142" s="43" t="s">
        <v>4</v>
      </c>
      <c r="CA142" s="43" t="s">
        <v>4</v>
      </c>
      <c r="CB142" s="43" t="s">
        <v>4</v>
      </c>
      <c r="CC142" s="43" t="s">
        <v>4</v>
      </c>
      <c r="CD142" s="43" t="s">
        <v>4</v>
      </c>
      <c r="CE142" s="43" t="s">
        <v>4</v>
      </c>
      <c r="CF142" s="43" t="s">
        <v>4</v>
      </c>
      <c r="CG142" s="43" t="s">
        <v>4</v>
      </c>
      <c r="CH142" s="43" t="s">
        <v>4</v>
      </c>
      <c r="CI142" s="43" t="s">
        <v>4</v>
      </c>
      <c r="CJ142" s="43" t="s">
        <v>4</v>
      </c>
      <c r="CK142" s="43" t="s">
        <v>4</v>
      </c>
      <c r="CL142" s="43" t="s">
        <v>4</v>
      </c>
      <c r="CM142" s="43" t="s">
        <v>4</v>
      </c>
      <c r="CN142" s="43" t="s">
        <v>4</v>
      </c>
      <c r="CO142" s="43" t="s">
        <v>4</v>
      </c>
      <c r="CP142" s="43" t="s">
        <v>4</v>
      </c>
      <c r="CQ142" s="43" t="s">
        <v>4</v>
      </c>
      <c r="CR142" s="43" t="s">
        <v>4</v>
      </c>
      <c r="CS142" s="43" t="s">
        <v>4</v>
      </c>
      <c r="CT142" s="43" t="s">
        <v>4</v>
      </c>
      <c r="CU142" s="43" t="s">
        <v>4</v>
      </c>
      <c r="CV142" s="43" t="s">
        <v>4</v>
      </c>
      <c r="CW142" s="43" t="s">
        <v>4</v>
      </c>
      <c r="CX142" s="43" t="s">
        <v>4</v>
      </c>
      <c r="DD142" s="37" t="b">
        <f>IFERROR(VLOOKUP(A142,'peptide ligands'!A:D,4,0),FALSE)</f>
        <v>0</v>
      </c>
    </row>
    <row r="143" spans="1:108" s="51" customFormat="1" x14ac:dyDescent="0.2">
      <c r="A143" s="51" t="s">
        <v>256</v>
      </c>
      <c r="B143" s="58" t="str">
        <f>VLOOKUP($A143,endogenous!$A:$B,2,0)</f>
        <v>tip39_human</v>
      </c>
      <c r="C143" s="52" t="s">
        <v>4</v>
      </c>
      <c r="D143" s="52" t="s">
        <v>4</v>
      </c>
      <c r="E143" s="52" t="s">
        <v>4</v>
      </c>
      <c r="F143" s="52" t="s">
        <v>4</v>
      </c>
      <c r="G143" s="52" t="s">
        <v>4</v>
      </c>
      <c r="H143" s="52" t="s">
        <v>4</v>
      </c>
      <c r="I143" s="52" t="s">
        <v>4</v>
      </c>
      <c r="J143" s="52" t="s">
        <v>4</v>
      </c>
      <c r="K143" s="52" t="s">
        <v>4</v>
      </c>
      <c r="L143" s="52"/>
      <c r="M143" s="52"/>
      <c r="N143" s="52"/>
      <c r="O143" s="52" t="s">
        <v>4</v>
      </c>
      <c r="P143" s="52" t="s">
        <v>4</v>
      </c>
      <c r="Q143" s="52" t="s">
        <v>4</v>
      </c>
      <c r="R143" s="52" t="s">
        <v>4</v>
      </c>
      <c r="S143" s="52" t="s">
        <v>4</v>
      </c>
      <c r="T143" s="52" t="s">
        <v>73</v>
      </c>
      <c r="U143" s="52" t="s">
        <v>94</v>
      </c>
      <c r="V143" s="52" t="s">
        <v>102</v>
      </c>
      <c r="W143" s="59" t="s">
        <v>94</v>
      </c>
      <c r="X143" s="52" t="s">
        <v>102</v>
      </c>
      <c r="Y143" s="52" t="s">
        <v>74</v>
      </c>
      <c r="Z143" s="59" t="s">
        <v>74</v>
      </c>
      <c r="AA143" s="52" t="s">
        <v>102</v>
      </c>
      <c r="AB143" s="52" t="s">
        <v>102</v>
      </c>
      <c r="AC143" s="52" t="s">
        <v>75</v>
      </c>
      <c r="AD143" s="52" t="s">
        <v>98</v>
      </c>
      <c r="AE143" s="52" t="s">
        <v>89</v>
      </c>
      <c r="AF143" s="52" t="s">
        <v>98</v>
      </c>
      <c r="AG143" s="52" t="s">
        <v>102</v>
      </c>
      <c r="AH143" s="52" t="s">
        <v>98</v>
      </c>
      <c r="AI143" s="52" t="s">
        <v>94</v>
      </c>
      <c r="AJ143" s="52" t="s">
        <v>94</v>
      </c>
      <c r="AK143" s="52" t="s">
        <v>102</v>
      </c>
      <c r="AL143" s="52" t="s">
        <v>102</v>
      </c>
      <c r="AM143" s="52" t="s">
        <v>94</v>
      </c>
      <c r="AN143" s="52" t="s">
        <v>89</v>
      </c>
      <c r="AO143" s="52" t="s">
        <v>98</v>
      </c>
      <c r="AP143" s="52" t="s">
        <v>98</v>
      </c>
      <c r="AQ143" s="52" t="s">
        <v>81</v>
      </c>
      <c r="AR143" s="52" t="s">
        <v>92</v>
      </c>
      <c r="AS143" s="52" t="s">
        <v>94</v>
      </c>
      <c r="AT143" s="52" t="s">
        <v>100</v>
      </c>
      <c r="AU143" s="52" t="s">
        <v>4</v>
      </c>
      <c r="AV143" s="52" t="s">
        <v>4</v>
      </c>
      <c r="AW143" s="52" t="s">
        <v>4</v>
      </c>
      <c r="AX143" s="52" t="s">
        <v>73</v>
      </c>
      <c r="AY143" s="52" t="s">
        <v>93</v>
      </c>
      <c r="AZ143" s="52" t="s">
        <v>101</v>
      </c>
      <c r="BA143" s="52" t="s">
        <v>81</v>
      </c>
      <c r="BB143" s="52" t="s">
        <v>95</v>
      </c>
      <c r="BC143" s="52" t="s">
        <v>94</v>
      </c>
      <c r="BD143" s="52" t="s">
        <v>94</v>
      </c>
      <c r="BE143" s="52" t="s">
        <v>96</v>
      </c>
      <c r="BF143" s="52" t="s">
        <v>94</v>
      </c>
      <c r="BG143" s="52" t="s">
        <v>74</v>
      </c>
      <c r="BH143" s="52" t="s">
        <v>102</v>
      </c>
      <c r="BI143" s="52" t="s">
        <v>72</v>
      </c>
      <c r="BJ143" s="52" t="s">
        <v>4</v>
      </c>
      <c r="BK143" s="52" t="s">
        <v>4</v>
      </c>
      <c r="BL143" s="52" t="s">
        <v>4</v>
      </c>
      <c r="BM143" s="52" t="s">
        <v>4</v>
      </c>
      <c r="BN143" s="52" t="s">
        <v>4</v>
      </c>
      <c r="BO143" s="52" t="s">
        <v>4</v>
      </c>
      <c r="BP143" s="52" t="s">
        <v>4</v>
      </c>
      <c r="BQ143" s="52" t="s">
        <v>4</v>
      </c>
      <c r="BR143" s="52" t="s">
        <v>4</v>
      </c>
      <c r="BS143" s="52" t="s">
        <v>4</v>
      </c>
      <c r="BT143" s="52" t="s">
        <v>4</v>
      </c>
      <c r="BU143" s="52" t="s">
        <v>4</v>
      </c>
      <c r="BV143" s="52" t="s">
        <v>4</v>
      </c>
      <c r="BW143" s="52" t="s">
        <v>4</v>
      </c>
      <c r="BX143" s="52" t="s">
        <v>4</v>
      </c>
      <c r="BY143" s="52" t="s">
        <v>4</v>
      </c>
      <c r="BZ143" s="52" t="s">
        <v>4</v>
      </c>
      <c r="CA143" s="52" t="s">
        <v>4</v>
      </c>
      <c r="CB143" s="52" t="s">
        <v>4</v>
      </c>
      <c r="CC143" s="52" t="s">
        <v>4</v>
      </c>
      <c r="CD143" s="52" t="s">
        <v>4</v>
      </c>
      <c r="CE143" s="52" t="s">
        <v>4</v>
      </c>
      <c r="CF143" s="52" t="s">
        <v>4</v>
      </c>
      <c r="CG143" s="52" t="s">
        <v>4</v>
      </c>
      <c r="CH143" s="52" t="s">
        <v>4</v>
      </c>
      <c r="CI143" s="52" t="s">
        <v>4</v>
      </c>
      <c r="CJ143" s="52" t="s">
        <v>4</v>
      </c>
      <c r="CK143" s="52" t="s">
        <v>4</v>
      </c>
      <c r="CL143" s="52" t="s">
        <v>4</v>
      </c>
      <c r="CM143" s="52" t="s">
        <v>4</v>
      </c>
      <c r="CN143" s="52" t="s">
        <v>4</v>
      </c>
      <c r="CO143" s="52" t="s">
        <v>4</v>
      </c>
      <c r="CP143" s="52" t="s">
        <v>4</v>
      </c>
      <c r="CQ143" s="52" t="s">
        <v>4</v>
      </c>
      <c r="CR143" s="52" t="s">
        <v>4</v>
      </c>
      <c r="CS143" s="52" t="s">
        <v>4</v>
      </c>
      <c r="CT143" s="52" t="s">
        <v>4</v>
      </c>
      <c r="CU143" s="52" t="s">
        <v>4</v>
      </c>
      <c r="CV143" s="52" t="s">
        <v>4</v>
      </c>
      <c r="CW143" s="52" t="s">
        <v>4</v>
      </c>
      <c r="CX143" s="52" t="s">
        <v>4</v>
      </c>
      <c r="CY143" s="52" t="s">
        <v>4</v>
      </c>
      <c r="CZ143" s="52" t="s">
        <v>4</v>
      </c>
      <c r="DA143" s="52" t="s">
        <v>4</v>
      </c>
      <c r="DB143" s="52"/>
      <c r="DC143" s="52"/>
      <c r="DD143" s="58" t="b">
        <f>IFERROR(VLOOKUP(A143,'peptide ligands'!A:D,4,0),FALSE)</f>
        <v>0</v>
      </c>
    </row>
    <row r="144" spans="1:108" x14ac:dyDescent="0.2">
      <c r="A144" t="s">
        <v>253</v>
      </c>
      <c r="B144" s="37" t="str">
        <f>VLOOKUP($A144,endogenous!$A:$B,2,0)</f>
        <v>pthy_human</v>
      </c>
      <c r="C144" s="43" t="s">
        <v>4</v>
      </c>
      <c r="D144" s="43" t="s">
        <v>4</v>
      </c>
      <c r="E144" s="43" t="s">
        <v>4</v>
      </c>
      <c r="F144" s="43" t="s">
        <v>4</v>
      </c>
      <c r="G144" s="43" t="s">
        <v>4</v>
      </c>
      <c r="H144" s="43" t="s">
        <v>4</v>
      </c>
      <c r="I144" s="43" t="s">
        <v>4</v>
      </c>
      <c r="J144" s="43" t="s">
        <v>4</v>
      </c>
      <c r="K144" s="43" t="s">
        <v>4</v>
      </c>
      <c r="O144" s="43" t="s">
        <v>4</v>
      </c>
      <c r="P144" s="43" t="s">
        <v>4</v>
      </c>
      <c r="Q144" s="43" t="s">
        <v>4</v>
      </c>
      <c r="R144" s="43" t="s">
        <v>4</v>
      </c>
      <c r="S144" s="43" t="s">
        <v>4</v>
      </c>
      <c r="T144" s="43" t="s">
        <v>4</v>
      </c>
      <c r="U144" s="43" t="s">
        <v>4</v>
      </c>
      <c r="V144" s="43" t="s">
        <v>73</v>
      </c>
      <c r="W144" s="60" t="s">
        <v>96</v>
      </c>
      <c r="X144" s="43" t="s">
        <v>73</v>
      </c>
      <c r="Y144" s="43" t="s">
        <v>89</v>
      </c>
      <c r="Z144" s="57" t="s">
        <v>99</v>
      </c>
      <c r="AA144" s="43" t="s">
        <v>97</v>
      </c>
      <c r="AB144" s="43" t="s">
        <v>94</v>
      </c>
      <c r="AC144" s="43" t="s">
        <v>101</v>
      </c>
      <c r="AD144" s="43" t="s">
        <v>81</v>
      </c>
      <c r="AE144" s="43" t="s">
        <v>100</v>
      </c>
      <c r="AF144" s="43" t="s">
        <v>94</v>
      </c>
      <c r="AG144" s="43" t="s">
        <v>91</v>
      </c>
      <c r="AH144" s="43" t="s">
        <v>95</v>
      </c>
      <c r="AI144" s="43" t="s">
        <v>81</v>
      </c>
      <c r="AJ144" s="43" t="s">
        <v>94</v>
      </c>
      <c r="AK144" s="43" t="s">
        <v>100</v>
      </c>
      <c r="AL144" s="43" t="s">
        <v>73</v>
      </c>
      <c r="AM144" s="43" t="s">
        <v>101</v>
      </c>
      <c r="AN144" s="43" t="s">
        <v>89</v>
      </c>
      <c r="AO144" s="43" t="s">
        <v>98</v>
      </c>
      <c r="AP144" s="43" t="s">
        <v>96</v>
      </c>
      <c r="AQ144" s="43" t="s">
        <v>89</v>
      </c>
      <c r="AR144" s="43" t="s">
        <v>92</v>
      </c>
      <c r="AS144" s="43" t="s">
        <v>94</v>
      </c>
      <c r="AT144" s="43" t="s">
        <v>98</v>
      </c>
      <c r="AU144" s="43" t="s">
        <v>95</v>
      </c>
      <c r="AV144" s="43" t="s">
        <v>95</v>
      </c>
      <c r="AW144" s="43" t="s">
        <v>94</v>
      </c>
      <c r="AX144" s="43" t="s">
        <v>97</v>
      </c>
      <c r="AY144" s="43" t="s">
        <v>74</v>
      </c>
      <c r="AZ144" s="43" t="s">
        <v>96</v>
      </c>
      <c r="BA144" s="43" t="s">
        <v>81</v>
      </c>
      <c r="BB144" s="43" t="s">
        <v>100</v>
      </c>
      <c r="BC144" s="43" t="s">
        <v>75</v>
      </c>
      <c r="BD144" s="43" t="s">
        <v>96</v>
      </c>
      <c r="BE144" s="43" t="s">
        <v>102</v>
      </c>
      <c r="BF144" s="43" t="s">
        <v>94</v>
      </c>
      <c r="BG144" s="43" t="s">
        <v>91</v>
      </c>
      <c r="BH144" s="43" t="s">
        <v>102</v>
      </c>
      <c r="BI144" s="43" t="s">
        <v>72</v>
      </c>
      <c r="BJ144" s="43" t="s">
        <v>94</v>
      </c>
      <c r="BK144" s="43" t="s">
        <v>102</v>
      </c>
      <c r="BL144" s="43" t="s">
        <v>72</v>
      </c>
      <c r="BM144" s="43" t="s">
        <v>98</v>
      </c>
      <c r="BN144" s="43" t="s">
        <v>74</v>
      </c>
      <c r="BO144" s="43" t="s">
        <v>102</v>
      </c>
      <c r="BP144" s="43" t="s">
        <v>91</v>
      </c>
      <c r="BQ144" s="43" t="s">
        <v>73</v>
      </c>
      <c r="BR144" s="43" t="s">
        <v>97</v>
      </c>
      <c r="BS144" s="43" t="s">
        <v>98</v>
      </c>
      <c r="BT144" s="43" t="s">
        <v>72</v>
      </c>
      <c r="BU144" s="43" t="s">
        <v>98</v>
      </c>
      <c r="BV144" s="43" t="s">
        <v>95</v>
      </c>
      <c r="BW144" s="43" t="s">
        <v>95</v>
      </c>
      <c r="BX144" s="43" t="s">
        <v>89</v>
      </c>
      <c r="BY144" s="43" t="s">
        <v>74</v>
      </c>
      <c r="BZ144" s="43" t="s">
        <v>100</v>
      </c>
      <c r="CA144" s="43" t="s">
        <v>96</v>
      </c>
      <c r="CB144" s="43" t="s">
        <v>94</v>
      </c>
      <c r="CC144" s="43" t="s">
        <v>96</v>
      </c>
      <c r="CD144" s="43" t="s">
        <v>89</v>
      </c>
      <c r="CE144" s="43" t="s">
        <v>73</v>
      </c>
      <c r="CF144" s="43" t="s">
        <v>81</v>
      </c>
      <c r="CG144" s="43" t="s">
        <v>89</v>
      </c>
      <c r="CH144" s="43" t="s">
        <v>95</v>
      </c>
      <c r="CI144" s="43" t="s">
        <v>73</v>
      </c>
      <c r="CJ144" s="43" t="s">
        <v>94</v>
      </c>
      <c r="CK144" s="43" t="s">
        <v>91</v>
      </c>
      <c r="CL144" s="43" t="s">
        <v>89</v>
      </c>
      <c r="CM144" s="43" t="s">
        <v>102</v>
      </c>
      <c r="CN144" s="43" t="s">
        <v>74</v>
      </c>
      <c r="CO144" s="43" t="s">
        <v>95</v>
      </c>
      <c r="CP144" s="43" t="s">
        <v>102</v>
      </c>
      <c r="CQ144" s="43" t="s">
        <v>74</v>
      </c>
      <c r="CR144" s="43" t="s">
        <v>96</v>
      </c>
      <c r="CS144" s="43" t="s">
        <v>100</v>
      </c>
      <c r="CT144" s="43" t="s">
        <v>96</v>
      </c>
      <c r="CU144" s="43" t="s">
        <v>94</v>
      </c>
      <c r="CV144" s="43" t="s">
        <v>103</v>
      </c>
      <c r="CW144" s="43" t="s">
        <v>95</v>
      </c>
      <c r="CX144" s="43" t="s">
        <v>102</v>
      </c>
      <c r="CY144" s="43" t="s">
        <v>95</v>
      </c>
      <c r="CZ144" s="43" t="s">
        <v>73</v>
      </c>
      <c r="DA144" s="43" t="s">
        <v>97</v>
      </c>
      <c r="DD144" s="37" t="str">
        <f>IFERROR(VLOOKUP(A144,'peptide ligands'!A:D,4,0),FALSE)</f>
        <v>3C4M</v>
      </c>
    </row>
    <row r="145" spans="1:108" x14ac:dyDescent="0.2">
      <c r="A145" t="s">
        <v>360</v>
      </c>
      <c r="B145" s="37" t="str">
        <f>VLOOKUP($A145,endogenous!$A:$B,2,0)</f>
        <v>Q9Z0L6_MOUSE</v>
      </c>
      <c r="C145" s="43" t="s">
        <v>4</v>
      </c>
      <c r="D145" s="43" t="s">
        <v>4</v>
      </c>
      <c r="E145" s="43" t="s">
        <v>4</v>
      </c>
      <c r="F145" s="43" t="s">
        <v>4</v>
      </c>
      <c r="G145" s="43" t="s">
        <v>4</v>
      </c>
      <c r="H145" s="43" t="s">
        <v>4</v>
      </c>
      <c r="I145" s="43" t="s">
        <v>4</v>
      </c>
      <c r="J145" s="43" t="s">
        <v>4</v>
      </c>
      <c r="K145" s="43" t="s">
        <v>4</v>
      </c>
      <c r="O145" s="43" t="s">
        <v>4</v>
      </c>
      <c r="P145" s="43" t="s">
        <v>95</v>
      </c>
      <c r="Q145" s="43" t="s">
        <v>72</v>
      </c>
      <c r="R145" s="43" t="s">
        <v>96</v>
      </c>
      <c r="S145" s="43" t="s">
        <v>98</v>
      </c>
      <c r="T145" s="43" t="s">
        <v>95</v>
      </c>
      <c r="U145" s="43" t="s">
        <v>98</v>
      </c>
      <c r="V145" s="43" t="s">
        <v>102</v>
      </c>
      <c r="W145" s="60" t="s">
        <v>96</v>
      </c>
      <c r="X145" s="43" t="s">
        <v>73</v>
      </c>
      <c r="Y145" s="43" t="s">
        <v>89</v>
      </c>
      <c r="Z145" s="57" t="s">
        <v>99</v>
      </c>
      <c r="AA145" s="43" t="s">
        <v>97</v>
      </c>
      <c r="AB145" s="43" t="s">
        <v>94</v>
      </c>
      <c r="AC145" s="43" t="s">
        <v>101</v>
      </c>
      <c r="AD145" s="43" t="s">
        <v>81</v>
      </c>
      <c r="AE145" s="43" t="s">
        <v>100</v>
      </c>
      <c r="AF145" s="43" t="s">
        <v>94</v>
      </c>
      <c r="AG145" s="43" t="s">
        <v>91</v>
      </c>
      <c r="AH145" s="43" t="s">
        <v>95</v>
      </c>
      <c r="AI145" s="43" t="s">
        <v>81</v>
      </c>
      <c r="AJ145" s="43" t="s">
        <v>94</v>
      </c>
      <c r="AK145" s="43" t="s">
        <v>102</v>
      </c>
      <c r="AL145" s="43" t="s">
        <v>73</v>
      </c>
      <c r="AM145" s="43" t="s">
        <v>101</v>
      </c>
      <c r="AN145" s="43" t="s">
        <v>89</v>
      </c>
      <c r="AO145" s="43" t="s">
        <v>98</v>
      </c>
      <c r="AP145" s="43" t="s">
        <v>101</v>
      </c>
      <c r="AQ145" s="43" t="s">
        <v>97</v>
      </c>
      <c r="AR145" s="43" t="s">
        <v>92</v>
      </c>
      <c r="AS145" s="43" t="s">
        <v>94</v>
      </c>
      <c r="AT145" s="43" t="s">
        <v>98</v>
      </c>
      <c r="AU145" s="43" t="s">
        <v>98</v>
      </c>
      <c r="AV145" s="43" t="s">
        <v>95</v>
      </c>
      <c r="AW145" s="43" t="s">
        <v>94</v>
      </c>
      <c r="AX145" s="43" t="s">
        <v>97</v>
      </c>
      <c r="AY145" s="43" t="s">
        <v>74</v>
      </c>
      <c r="AZ145" s="43" t="s">
        <v>101</v>
      </c>
      <c r="BA145" s="43" t="s">
        <v>81</v>
      </c>
      <c r="BB145" s="43" t="s">
        <v>100</v>
      </c>
      <c r="BC145" s="43" t="s">
        <v>75</v>
      </c>
      <c r="BD145" s="43" t="s">
        <v>96</v>
      </c>
      <c r="BE145" s="43" t="s">
        <v>73</v>
      </c>
      <c r="BF145" s="43" t="s">
        <v>94</v>
      </c>
      <c r="BG145" s="43" t="s">
        <v>91</v>
      </c>
      <c r="BH145" s="43" t="s">
        <v>96</v>
      </c>
      <c r="BI145" s="43" t="s">
        <v>97</v>
      </c>
      <c r="BJ145" s="43" t="s">
        <v>101</v>
      </c>
      <c r="BK145" s="43" t="s">
        <v>102</v>
      </c>
      <c r="BL145" s="43" t="s">
        <v>102</v>
      </c>
      <c r="BM145" s="43" t="s">
        <v>98</v>
      </c>
      <c r="BN145" s="43" t="s">
        <v>74</v>
      </c>
      <c r="BO145" s="43" t="s">
        <v>91</v>
      </c>
      <c r="BP145" s="43" t="s">
        <v>73</v>
      </c>
      <c r="BQ145" s="43" t="s">
        <v>81</v>
      </c>
      <c r="BR145" s="43" t="s">
        <v>97</v>
      </c>
      <c r="BS145" s="43" t="s">
        <v>95</v>
      </c>
      <c r="BT145" s="43" t="s">
        <v>72</v>
      </c>
      <c r="BU145" s="43" t="s">
        <v>103</v>
      </c>
      <c r="BV145" s="43" t="s">
        <v>95</v>
      </c>
      <c r="BW145" s="43" t="s">
        <v>95</v>
      </c>
      <c r="BX145" s="43" t="s">
        <v>89</v>
      </c>
      <c r="BY145" s="43" t="s">
        <v>89</v>
      </c>
      <c r="BZ145" s="43" t="s">
        <v>100</v>
      </c>
      <c r="CA145" s="43" t="s">
        <v>96</v>
      </c>
      <c r="CB145" s="43" t="s">
        <v>94</v>
      </c>
      <c r="CC145" s="43" t="s">
        <v>96</v>
      </c>
      <c r="CD145" s="43" t="s">
        <v>74</v>
      </c>
      <c r="CE145" s="43" t="s">
        <v>91</v>
      </c>
      <c r="CF145" s="43" t="s">
        <v>100</v>
      </c>
      <c r="CG145" s="43" t="s">
        <v>72</v>
      </c>
      <c r="CH145" s="43" t="s">
        <v>95</v>
      </c>
      <c r="CI145" s="43" t="s">
        <v>73</v>
      </c>
      <c r="CJ145" s="43" t="s">
        <v>94</v>
      </c>
      <c r="CK145" s="43" t="s">
        <v>91</v>
      </c>
      <c r="CL145" s="43" t="s">
        <v>89</v>
      </c>
      <c r="CM145" s="43" t="s">
        <v>91</v>
      </c>
      <c r="CN145" s="43" t="s">
        <v>74</v>
      </c>
      <c r="CO145" s="43" t="s">
        <v>95</v>
      </c>
      <c r="CP145" s="43" t="s">
        <v>102</v>
      </c>
      <c r="CQ145" s="43" t="s">
        <v>74</v>
      </c>
      <c r="CR145" s="43" t="s">
        <v>96</v>
      </c>
      <c r="CS145" s="43" t="s">
        <v>74</v>
      </c>
      <c r="CT145" s="43" t="s">
        <v>96</v>
      </c>
      <c r="CU145" s="43" t="s">
        <v>94</v>
      </c>
      <c r="CV145" s="43" t="s">
        <v>96</v>
      </c>
      <c r="CW145" s="43" t="s">
        <v>95</v>
      </c>
      <c r="CX145" s="43" t="s">
        <v>73</v>
      </c>
      <c r="CY145" s="43" t="s">
        <v>95</v>
      </c>
      <c r="CZ145" s="43" t="s">
        <v>73</v>
      </c>
      <c r="DA145" s="43" t="s">
        <v>97</v>
      </c>
      <c r="DD145" s="37" t="b">
        <f>IFERROR(VLOOKUP(A145,'peptide ligands'!A:D,4,0),FALSE)</f>
        <v>0</v>
      </c>
    </row>
    <row r="146" spans="1:108" x14ac:dyDescent="0.2">
      <c r="A146" t="s">
        <v>363</v>
      </c>
      <c r="B146" s="37" t="str">
        <f>VLOOKUP($A146,endogenous!$A:$B,2,0)</f>
        <v>pthy_rat</v>
      </c>
      <c r="C146" s="43" t="s">
        <v>4</v>
      </c>
      <c r="D146" s="43" t="s">
        <v>4</v>
      </c>
      <c r="E146" s="43" t="s">
        <v>4</v>
      </c>
      <c r="F146" s="43" t="s">
        <v>4</v>
      </c>
      <c r="G146" s="43" t="s">
        <v>4</v>
      </c>
      <c r="H146" s="43" t="s">
        <v>4</v>
      </c>
      <c r="I146" s="43" t="s">
        <v>4</v>
      </c>
      <c r="J146" s="43" t="s">
        <v>4</v>
      </c>
      <c r="K146" s="43" t="s">
        <v>4</v>
      </c>
      <c r="O146" s="43" t="s">
        <v>4</v>
      </c>
      <c r="P146" s="43" t="s">
        <v>4</v>
      </c>
      <c r="Q146" s="43" t="s">
        <v>4</v>
      </c>
      <c r="R146" s="43" t="s">
        <v>4</v>
      </c>
      <c r="S146" s="43" t="s">
        <v>4</v>
      </c>
      <c r="T146" s="43" t="s">
        <v>4</v>
      </c>
      <c r="U146" s="43" t="s">
        <v>4</v>
      </c>
      <c r="V146" s="43" t="s">
        <v>102</v>
      </c>
      <c r="W146" s="60" t="s">
        <v>96</v>
      </c>
      <c r="X146" s="43" t="s">
        <v>73</v>
      </c>
      <c r="Y146" s="43" t="s">
        <v>89</v>
      </c>
      <c r="Z146" s="57" t="s">
        <v>99</v>
      </c>
      <c r="AA146" s="43" t="s">
        <v>97</v>
      </c>
      <c r="AB146" s="43" t="s">
        <v>94</v>
      </c>
      <c r="AC146" s="43" t="s">
        <v>101</v>
      </c>
      <c r="AD146" s="43" t="s">
        <v>81</v>
      </c>
      <c r="AE146" s="43" t="s">
        <v>100</v>
      </c>
      <c r="AF146" s="43" t="s">
        <v>94</v>
      </c>
      <c r="AG146" s="43" t="s">
        <v>91</v>
      </c>
      <c r="AH146" s="43" t="s">
        <v>95</v>
      </c>
      <c r="AI146" s="43" t="s">
        <v>81</v>
      </c>
      <c r="AJ146" s="43" t="s">
        <v>94</v>
      </c>
      <c r="AK146" s="43" t="s">
        <v>102</v>
      </c>
      <c r="AL146" s="43" t="s">
        <v>73</v>
      </c>
      <c r="AM146" s="43" t="s">
        <v>96</v>
      </c>
      <c r="AN146" s="43" t="s">
        <v>89</v>
      </c>
      <c r="AO146" s="43" t="s">
        <v>98</v>
      </c>
      <c r="AP146" s="43" t="s">
        <v>101</v>
      </c>
      <c r="AQ146" s="43" t="s">
        <v>97</v>
      </c>
      <c r="AR146" s="43" t="s">
        <v>92</v>
      </c>
      <c r="AS146" s="43" t="s">
        <v>94</v>
      </c>
      <c r="AT146" s="43" t="s">
        <v>98</v>
      </c>
      <c r="AU146" s="43" t="s">
        <v>95</v>
      </c>
      <c r="AV146" s="43" t="s">
        <v>95</v>
      </c>
      <c r="AW146" s="43" t="s">
        <v>94</v>
      </c>
      <c r="AX146" s="43" t="s">
        <v>97</v>
      </c>
      <c r="AY146" s="43" t="s">
        <v>74</v>
      </c>
      <c r="AZ146" s="43" t="s">
        <v>96</v>
      </c>
      <c r="BA146" s="43" t="s">
        <v>81</v>
      </c>
      <c r="BB146" s="43" t="s">
        <v>100</v>
      </c>
      <c r="BC146" s="43" t="s">
        <v>75</v>
      </c>
      <c r="BD146" s="43" t="s">
        <v>96</v>
      </c>
      <c r="BE146" s="43" t="s">
        <v>73</v>
      </c>
      <c r="BF146" s="43" t="s">
        <v>94</v>
      </c>
      <c r="BG146" s="43" t="s">
        <v>91</v>
      </c>
      <c r="BH146" s="43" t="s">
        <v>96</v>
      </c>
      <c r="BI146" s="43" t="s">
        <v>97</v>
      </c>
      <c r="BJ146" s="43" t="s">
        <v>101</v>
      </c>
      <c r="BK146" s="43" t="s">
        <v>102</v>
      </c>
      <c r="BL146" s="43" t="s">
        <v>102</v>
      </c>
      <c r="BM146" s="43" t="s">
        <v>98</v>
      </c>
      <c r="BN146" s="43" t="s">
        <v>89</v>
      </c>
      <c r="BO146" s="43" t="s">
        <v>91</v>
      </c>
      <c r="BP146" s="43" t="s">
        <v>73</v>
      </c>
      <c r="BQ146" s="43" t="s">
        <v>93</v>
      </c>
      <c r="BR146" s="43" t="s">
        <v>97</v>
      </c>
      <c r="BS146" s="43" t="s">
        <v>98</v>
      </c>
      <c r="BT146" s="43" t="s">
        <v>72</v>
      </c>
      <c r="BU146" s="43" t="s">
        <v>103</v>
      </c>
      <c r="BV146" s="43" t="s">
        <v>95</v>
      </c>
      <c r="BW146" s="43" t="s">
        <v>95</v>
      </c>
      <c r="BX146" s="43" t="s">
        <v>89</v>
      </c>
      <c r="BY146" s="43" t="s">
        <v>89</v>
      </c>
      <c r="BZ146" s="43" t="s">
        <v>100</v>
      </c>
      <c r="CA146" s="43" t="s">
        <v>96</v>
      </c>
      <c r="CB146" s="43" t="s">
        <v>94</v>
      </c>
      <c r="CC146" s="43" t="s">
        <v>96</v>
      </c>
      <c r="CD146" s="43" t="s">
        <v>74</v>
      </c>
      <c r="CE146" s="43" t="s">
        <v>91</v>
      </c>
      <c r="CF146" s="43" t="s">
        <v>100</v>
      </c>
      <c r="CG146" s="43" t="s">
        <v>73</v>
      </c>
      <c r="CH146" s="43" t="s">
        <v>95</v>
      </c>
      <c r="CI146" s="43" t="s">
        <v>73</v>
      </c>
      <c r="CJ146" s="43" t="s">
        <v>94</v>
      </c>
      <c r="CK146" s="43" t="s">
        <v>91</v>
      </c>
      <c r="CL146" s="43" t="s">
        <v>89</v>
      </c>
      <c r="CM146" s="43" t="s">
        <v>91</v>
      </c>
      <c r="CN146" s="43" t="s">
        <v>74</v>
      </c>
      <c r="CO146" s="43" t="s">
        <v>95</v>
      </c>
      <c r="CP146" s="43" t="s">
        <v>102</v>
      </c>
      <c r="CQ146" s="43" t="s">
        <v>74</v>
      </c>
      <c r="CR146" s="43" t="s">
        <v>96</v>
      </c>
      <c r="CS146" s="43" t="s">
        <v>74</v>
      </c>
      <c r="CT146" s="43" t="s">
        <v>96</v>
      </c>
      <c r="CU146" s="43" t="s">
        <v>94</v>
      </c>
      <c r="CV146" s="43" t="s">
        <v>96</v>
      </c>
      <c r="CW146" s="43" t="s">
        <v>95</v>
      </c>
      <c r="CX146" s="43" t="s">
        <v>102</v>
      </c>
      <c r="CY146" s="43" t="s">
        <v>95</v>
      </c>
      <c r="CZ146" s="43" t="s">
        <v>73</v>
      </c>
      <c r="DA146" s="43" t="s">
        <v>97</v>
      </c>
      <c r="DD146" s="37" t="b">
        <f>IFERROR(VLOOKUP(A146,'peptide ligands'!A:D,4,0),FALSE)</f>
        <v>0</v>
      </c>
    </row>
    <row r="147" spans="1:108" x14ac:dyDescent="0.2">
      <c r="A147" t="s">
        <v>254</v>
      </c>
      <c r="B147" s="37" t="str">
        <f>VLOOKUP($A147,endogenous!$A:$B,2,0)</f>
        <v>pthr_human</v>
      </c>
      <c r="C147" s="43" t="s">
        <v>4</v>
      </c>
      <c r="D147" s="43" t="s">
        <v>4</v>
      </c>
      <c r="E147" s="43" t="s">
        <v>4</v>
      </c>
      <c r="F147" s="43" t="s">
        <v>4</v>
      </c>
      <c r="G147" s="43" t="s">
        <v>4</v>
      </c>
      <c r="H147" s="43" t="s">
        <v>4</v>
      </c>
      <c r="I147" s="43" t="s">
        <v>4</v>
      </c>
      <c r="J147" s="43" t="s">
        <v>4</v>
      </c>
      <c r="K147" s="43" t="s">
        <v>4</v>
      </c>
      <c r="O147" s="43" t="s">
        <v>4</v>
      </c>
      <c r="P147" s="43" t="s">
        <v>4</v>
      </c>
      <c r="Q147" s="43" t="s">
        <v>4</v>
      </c>
      <c r="R147" s="43" t="s">
        <v>4</v>
      </c>
      <c r="S147" s="43" t="s">
        <v>4</v>
      </c>
      <c r="T147" s="43" t="s">
        <v>4</v>
      </c>
      <c r="U147" s="43" t="s">
        <v>4</v>
      </c>
      <c r="V147" s="43" t="s">
        <v>102</v>
      </c>
      <c r="W147" s="60" t="s">
        <v>96</v>
      </c>
      <c r="X147" s="43" t="s">
        <v>73</v>
      </c>
      <c r="Y147" s="43" t="s">
        <v>89</v>
      </c>
      <c r="Z147" s="57" t="s">
        <v>81</v>
      </c>
      <c r="AA147" s="43" t="s">
        <v>97</v>
      </c>
      <c r="AB147" s="43" t="s">
        <v>94</v>
      </c>
      <c r="AC147" s="43" t="s">
        <v>94</v>
      </c>
      <c r="AD147" s="43" t="s">
        <v>81</v>
      </c>
      <c r="AE147" s="43" t="s">
        <v>74</v>
      </c>
      <c r="AF147" s="43" t="s">
        <v>95</v>
      </c>
      <c r="AG147" s="43" t="s">
        <v>91</v>
      </c>
      <c r="AH147" s="43" t="s">
        <v>95</v>
      </c>
      <c r="AI147" s="43" t="s">
        <v>73</v>
      </c>
      <c r="AJ147" s="43" t="s">
        <v>99</v>
      </c>
      <c r="AK147" s="43" t="s">
        <v>97</v>
      </c>
      <c r="AL147" s="43" t="s">
        <v>74</v>
      </c>
      <c r="AM147" s="43" t="s">
        <v>94</v>
      </c>
      <c r="AN147" s="43" t="s">
        <v>98</v>
      </c>
      <c r="AO147" s="43" t="s">
        <v>98</v>
      </c>
      <c r="AP147" s="43" t="s">
        <v>98</v>
      </c>
      <c r="AQ147" s="43" t="s">
        <v>75</v>
      </c>
      <c r="AR147" s="43" t="s">
        <v>75</v>
      </c>
      <c r="AS147" s="43" t="s">
        <v>94</v>
      </c>
      <c r="AT147" s="43" t="s">
        <v>81</v>
      </c>
      <c r="AU147" s="43" t="s">
        <v>81</v>
      </c>
      <c r="AV147" s="43" t="s">
        <v>94</v>
      </c>
      <c r="AW147" s="43" t="s">
        <v>99</v>
      </c>
      <c r="AX147" s="43" t="s">
        <v>102</v>
      </c>
      <c r="AY147" s="43" t="s">
        <v>89</v>
      </c>
      <c r="AZ147" s="43" t="s">
        <v>99</v>
      </c>
      <c r="BA147" s="43" t="s">
        <v>81</v>
      </c>
      <c r="BB147" s="43" t="s">
        <v>103</v>
      </c>
      <c r="BC147" s="43" t="s">
        <v>102</v>
      </c>
      <c r="BD147" s="43" t="s">
        <v>89</v>
      </c>
      <c r="BE147" s="43" t="s">
        <v>99</v>
      </c>
      <c r="BF147" s="43" t="s">
        <v>4</v>
      </c>
      <c r="BG147" s="43" t="s">
        <v>4</v>
      </c>
      <c r="BH147" s="43" t="s">
        <v>4</v>
      </c>
      <c r="BI147" s="43" t="s">
        <v>4</v>
      </c>
      <c r="BJ147" s="43" t="s">
        <v>4</v>
      </c>
      <c r="BK147" s="43" t="s">
        <v>4</v>
      </c>
      <c r="BL147" s="43" t="s">
        <v>4</v>
      </c>
      <c r="BM147" s="43" t="s">
        <v>4</v>
      </c>
      <c r="BN147" s="43" t="s">
        <v>4</v>
      </c>
      <c r="BO147" s="43" t="s">
        <v>4</v>
      </c>
      <c r="BP147" s="43" t="s">
        <v>4</v>
      </c>
      <c r="BQ147" s="43" t="s">
        <v>4</v>
      </c>
      <c r="BR147" s="43" t="s">
        <v>4</v>
      </c>
      <c r="BS147" s="43" t="s">
        <v>4</v>
      </c>
      <c r="BT147" s="43" t="s">
        <v>4</v>
      </c>
      <c r="BU147" s="43" t="s">
        <v>4</v>
      </c>
      <c r="BV147" s="43" t="s">
        <v>4</v>
      </c>
      <c r="BW147" s="43" t="s">
        <v>4</v>
      </c>
      <c r="BX147" s="43" t="s">
        <v>4</v>
      </c>
      <c r="BY147" s="43" t="s">
        <v>4</v>
      </c>
      <c r="BZ147" s="43" t="s">
        <v>4</v>
      </c>
      <c r="CA147" s="43" t="s">
        <v>4</v>
      </c>
      <c r="CB147" s="43" t="s">
        <v>4</v>
      </c>
      <c r="CC147" s="43" t="s">
        <v>4</v>
      </c>
      <c r="CD147" s="43" t="s">
        <v>4</v>
      </c>
      <c r="CE147" s="43" t="s">
        <v>4</v>
      </c>
      <c r="CF147" s="43" t="s">
        <v>4</v>
      </c>
      <c r="CG147" s="43" t="s">
        <v>4</v>
      </c>
      <c r="CH147" s="43" t="s">
        <v>4</v>
      </c>
      <c r="CI147" s="43" t="s">
        <v>4</v>
      </c>
      <c r="CJ147" s="43" t="s">
        <v>4</v>
      </c>
      <c r="CK147" s="43" t="s">
        <v>4</v>
      </c>
      <c r="CL147" s="43" t="s">
        <v>4</v>
      </c>
      <c r="CM147" s="43" t="s">
        <v>4</v>
      </c>
      <c r="CN147" s="43" t="s">
        <v>4</v>
      </c>
      <c r="CO147" s="43" t="s">
        <v>4</v>
      </c>
      <c r="CP147" s="43" t="s">
        <v>4</v>
      </c>
      <c r="CQ147" s="43" t="s">
        <v>4</v>
      </c>
      <c r="CR147" s="43" t="s">
        <v>4</v>
      </c>
      <c r="CS147" s="43" t="s">
        <v>4</v>
      </c>
      <c r="CT147" s="43" t="s">
        <v>4</v>
      </c>
      <c r="CU147" s="43" t="s">
        <v>4</v>
      </c>
      <c r="CV147" s="43" t="s">
        <v>4</v>
      </c>
      <c r="CW147" s="43" t="s">
        <v>4</v>
      </c>
      <c r="CX147" s="43" t="s">
        <v>4</v>
      </c>
      <c r="CY147" s="43" t="s">
        <v>4</v>
      </c>
      <c r="CZ147" s="43" t="s">
        <v>4</v>
      </c>
      <c r="DA147" s="43" t="s">
        <v>4</v>
      </c>
      <c r="DD147" s="37" t="str">
        <f>IFERROR(VLOOKUP(A147,'peptide ligands'!A:D,4,0),FALSE)</f>
        <v>3H3G</v>
      </c>
    </row>
    <row r="148" spans="1:108" x14ac:dyDescent="0.2">
      <c r="A148" t="s">
        <v>255</v>
      </c>
      <c r="B148" s="37" t="str">
        <f>VLOOKUP($A148,endogenous!$A:$B,2,0)</f>
        <v>pthr_human</v>
      </c>
      <c r="C148" s="43" t="s">
        <v>4</v>
      </c>
      <c r="D148" s="43" t="s">
        <v>4</v>
      </c>
      <c r="E148" s="43" t="s">
        <v>4</v>
      </c>
      <c r="F148" s="43" t="s">
        <v>4</v>
      </c>
      <c r="G148" s="43" t="s">
        <v>4</v>
      </c>
      <c r="H148" s="43" t="s">
        <v>4</v>
      </c>
      <c r="I148" s="43" t="s">
        <v>4</v>
      </c>
      <c r="J148" s="43" t="s">
        <v>4</v>
      </c>
      <c r="K148" s="43" t="s">
        <v>4</v>
      </c>
      <c r="O148" s="43" t="s">
        <v>4</v>
      </c>
      <c r="P148" s="43" t="s">
        <v>4</v>
      </c>
      <c r="Q148" s="43" t="s">
        <v>4</v>
      </c>
      <c r="R148" s="43" t="s">
        <v>4</v>
      </c>
      <c r="S148" s="43" t="s">
        <v>4</v>
      </c>
      <c r="T148" s="43" t="s">
        <v>4</v>
      </c>
      <c r="U148" s="43" t="s">
        <v>4</v>
      </c>
      <c r="V148" s="43" t="s">
        <v>102</v>
      </c>
      <c r="W148" s="61" t="s">
        <v>103</v>
      </c>
      <c r="X148" s="43" t="s">
        <v>73</v>
      </c>
      <c r="Y148" s="43" t="s">
        <v>89</v>
      </c>
      <c r="Z148" s="57" t="s">
        <v>96</v>
      </c>
      <c r="AA148" s="43" t="s">
        <v>73</v>
      </c>
      <c r="AB148" s="43" t="s">
        <v>72</v>
      </c>
      <c r="AC148" s="43" t="s">
        <v>100</v>
      </c>
      <c r="AD148" s="43" t="s">
        <v>73</v>
      </c>
      <c r="AE148" s="43" t="s">
        <v>95</v>
      </c>
      <c r="AF148" s="43" t="s">
        <v>72</v>
      </c>
      <c r="AG148" s="43" t="s">
        <v>73</v>
      </c>
      <c r="AH148" s="43" t="s">
        <v>72</v>
      </c>
      <c r="AI148" s="43" t="s">
        <v>100</v>
      </c>
      <c r="AJ148" s="43" t="s">
        <v>103</v>
      </c>
      <c r="AK148" s="43" t="s">
        <v>95</v>
      </c>
      <c r="AL148" s="43" t="s">
        <v>100</v>
      </c>
      <c r="AM148" s="43" t="s">
        <v>81</v>
      </c>
      <c r="AN148" s="43" t="s">
        <v>72</v>
      </c>
      <c r="AO148" s="43" t="s">
        <v>96</v>
      </c>
      <c r="AP148" s="43" t="s">
        <v>98</v>
      </c>
      <c r="AQ148" s="43" t="s">
        <v>75</v>
      </c>
      <c r="AR148" s="43" t="s">
        <v>91</v>
      </c>
      <c r="AS148" s="43" t="s">
        <v>73</v>
      </c>
      <c r="AT148" s="43" t="s">
        <v>74</v>
      </c>
      <c r="AU148" s="43" t="s">
        <v>74</v>
      </c>
      <c r="AV148" s="43" t="s">
        <v>89</v>
      </c>
      <c r="AW148" s="43" t="s">
        <v>91</v>
      </c>
      <c r="AX148" s="43" t="s">
        <v>98</v>
      </c>
      <c r="AY148" s="43" t="s">
        <v>93</v>
      </c>
      <c r="AZ148" s="43" t="s">
        <v>94</v>
      </c>
      <c r="BA148" s="43" t="s">
        <v>103</v>
      </c>
      <c r="BB148" s="43" t="s">
        <v>97</v>
      </c>
      <c r="BC148" s="43" t="s">
        <v>89</v>
      </c>
      <c r="BD148" s="43" t="s">
        <v>103</v>
      </c>
      <c r="BE148" s="43" t="s">
        <v>100</v>
      </c>
      <c r="BF148" s="43" t="s">
        <v>95</v>
      </c>
      <c r="BG148" s="43" t="s">
        <v>96</v>
      </c>
      <c r="BH148" s="43" t="s">
        <v>89</v>
      </c>
      <c r="BI148" s="43" t="s">
        <v>103</v>
      </c>
      <c r="BJ148" s="43" t="s">
        <v>93</v>
      </c>
      <c r="BK148" s="43" t="s">
        <v>95</v>
      </c>
      <c r="BL148" s="43" t="s">
        <v>89</v>
      </c>
      <c r="BM148" s="43" t="s">
        <v>97</v>
      </c>
      <c r="BN148" s="43" t="s">
        <v>72</v>
      </c>
      <c r="BO148" s="43" t="s">
        <v>94</v>
      </c>
      <c r="BP148" s="43" t="s">
        <v>95</v>
      </c>
      <c r="BQ148" s="43" t="s">
        <v>103</v>
      </c>
      <c r="BR148" s="43" t="s">
        <v>72</v>
      </c>
      <c r="BS148" s="43" t="s">
        <v>91</v>
      </c>
      <c r="BT148" s="43" t="s">
        <v>95</v>
      </c>
      <c r="BU148" s="43" t="s">
        <v>95</v>
      </c>
      <c r="BV148" s="43" t="s">
        <v>95</v>
      </c>
      <c r="BW148" s="43" t="s">
        <v>95</v>
      </c>
      <c r="BX148" s="43" t="s">
        <v>91</v>
      </c>
      <c r="BY148" s="43" t="s">
        <v>95</v>
      </c>
      <c r="BZ148" s="43" t="s">
        <v>72</v>
      </c>
      <c r="CU148" s="43" t="s">
        <v>4</v>
      </c>
      <c r="CV148" s="43" t="s">
        <v>4</v>
      </c>
      <c r="CW148" s="43" t="s">
        <v>4</v>
      </c>
      <c r="CX148" s="43" t="s">
        <v>4</v>
      </c>
      <c r="CY148" s="43" t="s">
        <v>4</v>
      </c>
      <c r="CZ148" s="43" t="s">
        <v>4</v>
      </c>
      <c r="DA148" s="43" t="s">
        <v>4</v>
      </c>
      <c r="DD148" s="37" t="b">
        <f>IFERROR(VLOOKUP(A148,'peptide ligands'!A:D,4,0),FALSE)</f>
        <v>0</v>
      </c>
    </row>
    <row r="149" spans="1:108" x14ac:dyDescent="0.2">
      <c r="B149" s="37"/>
      <c r="DD149" s="37"/>
    </row>
    <row r="150" spans="1:108" x14ac:dyDescent="0.2">
      <c r="B150" s="37"/>
      <c r="DD150" s="37"/>
    </row>
    <row r="151" spans="1:108" x14ac:dyDescent="0.2">
      <c r="B151" s="37"/>
      <c r="DD151" s="37"/>
    </row>
    <row r="152" spans="1:108" x14ac:dyDescent="0.2">
      <c r="B152" s="37"/>
      <c r="DD152" s="37"/>
    </row>
    <row r="153" spans="1:108" x14ac:dyDescent="0.2">
      <c r="B153" s="37"/>
      <c r="DD153" s="37"/>
    </row>
    <row r="154" spans="1:108" x14ac:dyDescent="0.2">
      <c r="B154" s="37"/>
      <c r="DD154" s="37"/>
    </row>
    <row r="155" spans="1:108" x14ac:dyDescent="0.2">
      <c r="B155" s="37"/>
      <c r="DD155" s="37"/>
    </row>
    <row r="156" spans="1:108" x14ac:dyDescent="0.2">
      <c r="B156" s="37"/>
      <c r="DD156" s="37"/>
    </row>
    <row r="157" spans="1:108" x14ac:dyDescent="0.2">
      <c r="B157" s="37"/>
      <c r="DD157" s="37"/>
    </row>
    <row r="158" spans="1:108" x14ac:dyDescent="0.2">
      <c r="B158" s="37"/>
      <c r="DD158" s="37"/>
    </row>
    <row r="159" spans="1:108" x14ac:dyDescent="0.2">
      <c r="B159" s="37"/>
      <c r="DD159" s="37"/>
    </row>
    <row r="160" spans="1:108" x14ac:dyDescent="0.2">
      <c r="B160" s="37"/>
      <c r="DD160" s="37"/>
    </row>
    <row r="161" spans="2:108" x14ac:dyDescent="0.2">
      <c r="B161" s="37"/>
      <c r="DD161" s="37"/>
    </row>
    <row r="162" spans="2:108" x14ac:dyDescent="0.2">
      <c r="B162" s="37"/>
      <c r="DD162" s="37"/>
    </row>
    <row r="163" spans="2:108" x14ac:dyDescent="0.2">
      <c r="B163" s="37"/>
      <c r="DD163" s="37"/>
    </row>
    <row r="164" spans="2:108" x14ac:dyDescent="0.2">
      <c r="B164" s="37"/>
      <c r="DD164" s="37"/>
    </row>
  </sheetData>
  <conditionalFormatting sqref="BC140:DC142 C1:DC1 C140:AW142 C99:DC130 C149:DC1048576 C143:K148 O143:DC147 C2:R2 BK2:DC2 CY131:DC132 C131:CW132 CU148:DC148 O148:BZ148 C3:C97 C133:DC139">
    <cfRule type="containsText" dxfId="46" priority="6" operator="containsText" text="W">
      <formula>NOT(ISERROR(SEARCH("W",C1)))</formula>
    </cfRule>
    <cfRule type="containsText" dxfId="45" priority="7" operator="containsText" text="H">
      <formula>NOT(ISERROR(SEARCH("H",C1)))</formula>
    </cfRule>
    <cfRule type="containsText" dxfId="44" priority="9" operator="containsText" text="C">
      <formula>NOT(ISERROR(SEARCH("C",C1)))</formula>
    </cfRule>
    <cfRule type="containsText" dxfId="43" priority="10" operator="containsText" text="E">
      <formula>NOT(ISERROR(SEARCH("E",C1)))</formula>
    </cfRule>
    <cfRule type="containsText" dxfId="42" priority="11" operator="containsText" text="D">
      <formula>NOT(ISERROR(SEARCH("D",C1)))</formula>
    </cfRule>
    <cfRule type="containsText" dxfId="41" priority="12" operator="containsText" text="K">
      <formula>NOT(ISERROR(SEARCH("K",C1)))</formula>
    </cfRule>
    <cfRule type="containsText" dxfId="40" priority="13" operator="containsText" text="R">
      <formula>NOT(ISERROR(SEARCH("R",C1)))</formula>
    </cfRule>
    <cfRule type="containsText" dxfId="39" priority="14" operator="containsText" text="Y">
      <formula>NOT(ISERROR(SEARCH("Y",C1)))</formula>
    </cfRule>
    <cfRule type="containsText" dxfId="38" priority="15" operator="containsText" text="F">
      <formula>NOT(ISERROR(SEARCH("F",C1)))</formula>
    </cfRule>
    <cfRule type="containsText" dxfId="37" priority="16" operator="containsText" text="P">
      <formula>NOT(ISERROR(SEARCH("P",C1)))</formula>
    </cfRule>
    <cfRule type="containsText" dxfId="36" priority="17" operator="containsText" text="N">
      <formula>NOT(ISERROR(SEARCH("N",C1)))</formula>
    </cfRule>
    <cfRule type="containsText" dxfId="35" priority="18" operator="containsText" text="T">
      <formula>NOT(ISERROR(SEARCH("T",C1)))</formula>
    </cfRule>
    <cfRule type="containsText" dxfId="34" priority="19" operator="containsText" text="S">
      <formula>NOT(ISERROR(SEARCH("S",C1)))</formula>
    </cfRule>
    <cfRule type="containsText" dxfId="33" priority="20" operator="containsText" text="Q">
      <formula>NOT(ISERROR(SEARCH("Q",C1)))</formula>
    </cfRule>
    <cfRule type="containsText" dxfId="32" priority="21" operator="containsText" text="G">
      <formula>NOT(ISERROR(SEARCH("G",C1)))</formula>
    </cfRule>
    <cfRule type="containsText" dxfId="31" priority="22" operator="containsText" text="I">
      <formula>NOT(ISERROR(SEARCH("I",C1)))</formula>
    </cfRule>
    <cfRule type="containsText" dxfId="30" priority="23" operator="containsText" text="V">
      <formula>NOT(ISERROR(SEARCH("V",C1)))</formula>
    </cfRule>
    <cfRule type="containsText" dxfId="29" priority="24" operator="containsText" text="L">
      <formula>NOT(ISERROR(SEARCH("L",C1)))</formula>
    </cfRule>
    <cfRule type="containsText" dxfId="28" priority="25" operator="containsText" text="M">
      <formula>NOT(ISERROR(SEARCH("M",C1)))</formula>
    </cfRule>
    <cfRule type="containsText" dxfId="27" priority="26" operator="containsText" text="A">
      <formula>NOT(ISERROR(SEARCH("A",C1)))</formula>
    </cfRule>
  </conditionalFormatting>
  <conditionalFormatting sqref="DD1:DD2 DD99:DD1048576">
    <cfRule type="containsText" dxfId="26" priority="5" operator="containsText" text="FALSE">
      <formula>NOT(ISERROR(SEARCH("FALSE",DD1)))</formula>
    </cfRule>
  </conditionalFormatting>
  <conditionalFormatting sqref="DD100:DD200">
    <cfRule type="notContainsText" dxfId="25" priority="4" operator="notContains" text="FALSE">
      <formula>ISERROR(SEARCH("FALSE",DD100))</formula>
    </cfRule>
  </conditionalFormatting>
  <conditionalFormatting sqref="L98:BC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BI97 J56:S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85"/>
  <sheetViews>
    <sheetView topLeftCell="A93" zoomScale="92" workbookViewId="0">
      <selection activeCell="A118" sqref="A118:XFD119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3" width="3.5" customWidth="1"/>
    <col min="4" max="4" width="3.33203125" style="43" bestFit="1" customWidth="1"/>
    <col min="5" max="5" width="2.33203125" style="43" bestFit="1" customWidth="1"/>
    <col min="6" max="6" width="2.6640625" style="43" bestFit="1" customWidth="1"/>
    <col min="7" max="7" width="2.1640625" style="43" bestFit="1" customWidth="1"/>
    <col min="8" max="8" width="3" style="43" bestFit="1" customWidth="1"/>
    <col min="9" max="9" width="2.5" style="43" bestFit="1" customWidth="1"/>
    <col min="10" max="10" width="2.6640625" style="43" bestFit="1" customWidth="1"/>
    <col min="11" max="11" width="2.33203125" style="43" bestFit="1" customWidth="1"/>
    <col min="12" max="12" width="2.6640625" style="43" bestFit="1" customWidth="1"/>
    <col min="13" max="17" width="2.5" style="43" bestFit="1" customWidth="1"/>
    <col min="18" max="18" width="2.5" style="49" customWidth="1"/>
    <col min="19" max="19" width="3.5" style="43" bestFit="1" customWidth="1"/>
    <col min="20" max="20" width="3" style="43" customWidth="1"/>
    <col min="21" max="21" width="2.83203125" style="43" customWidth="1"/>
    <col min="22" max="22" width="3.6640625" style="46" customWidth="1"/>
    <col min="23" max="23" width="3.33203125" style="43" customWidth="1"/>
    <col min="24" max="24" width="3" style="43" customWidth="1"/>
    <col min="25" max="25" width="2.5" style="43" customWidth="1"/>
    <col min="26" max="28" width="3.5" style="43" bestFit="1" customWidth="1"/>
    <col min="29" max="29" width="3.1640625" style="46" bestFit="1" customWidth="1"/>
    <col min="30" max="30" width="3" style="43" bestFit="1" customWidth="1"/>
    <col min="31" max="31" width="3.33203125" style="43" bestFit="1" customWidth="1"/>
    <col min="32" max="33" width="3" style="43" bestFit="1" customWidth="1"/>
    <col min="34" max="34" width="3.33203125" style="43" bestFit="1" customWidth="1"/>
    <col min="35" max="37" width="3.1640625" style="43" bestFit="1" customWidth="1"/>
    <col min="38" max="38" width="3" style="43" bestFit="1" customWidth="1"/>
    <col min="39" max="39" width="3.1640625" style="43" bestFit="1" customWidth="1"/>
    <col min="40" max="43" width="3.5" style="43" bestFit="1" customWidth="1"/>
    <col min="44" max="44" width="3.1640625" style="43" bestFit="1" customWidth="1"/>
    <col min="45" max="54" width="2.83203125" style="43" customWidth="1"/>
    <col min="55" max="55" width="3.1640625" style="43" bestFit="1" customWidth="1"/>
    <col min="56" max="56" width="3.5" style="43" bestFit="1" customWidth="1"/>
    <col min="57" max="57" width="3.1640625" style="43" bestFit="1" customWidth="1"/>
    <col min="58" max="58" width="3.33203125" style="43" bestFit="1" customWidth="1"/>
    <col min="59" max="60" width="3.1640625" style="43" bestFit="1" customWidth="1"/>
    <col min="61" max="61" width="3.33203125" style="43" bestFit="1" customWidth="1"/>
    <col min="62" max="63" width="3.1640625" style="43" bestFit="1" customWidth="1"/>
    <col min="64" max="65" width="3.33203125" style="43" bestFit="1" customWidth="1"/>
    <col min="66" max="66" width="3.1640625" style="43" bestFit="1" customWidth="1"/>
    <col min="67" max="68" width="3.33203125" style="43" bestFit="1" customWidth="1"/>
    <col min="69" max="70" width="3.1640625" style="43" bestFit="1" customWidth="1"/>
    <col min="71" max="71" width="2.6640625" style="43" bestFit="1" customWidth="1"/>
    <col min="72" max="73" width="2.5" style="43" bestFit="1" customWidth="1"/>
    <col min="74" max="75" width="3" style="43" bestFit="1" customWidth="1"/>
    <col min="76" max="76" width="2.6640625" style="43" bestFit="1" customWidth="1"/>
    <col min="77" max="79" width="2.5" style="43" bestFit="1" customWidth="1"/>
    <col min="80" max="80" width="2.6640625" style="43" bestFit="1" customWidth="1"/>
    <col min="81" max="82" width="2.5" style="43" bestFit="1" customWidth="1"/>
    <col min="83" max="83" width="2.6640625" style="43" bestFit="1" customWidth="1"/>
    <col min="84" max="86" width="2.33203125" style="43" bestFit="1" customWidth="1"/>
    <col min="87" max="87" width="2.6640625" style="43" bestFit="1" customWidth="1"/>
    <col min="88" max="88" width="2.33203125" style="43" bestFit="1" customWidth="1"/>
    <col min="89" max="89" width="2.1640625" style="43" bestFit="1" customWidth="1"/>
    <col min="90" max="91" width="2.5" style="43" bestFit="1" customWidth="1"/>
    <col min="92" max="92" width="2.33203125" style="43" bestFit="1" customWidth="1"/>
    <col min="93" max="93" width="2.1640625" style="43" bestFit="1" customWidth="1"/>
    <col min="94" max="94" width="2.33203125" style="43" bestFit="1" customWidth="1"/>
    <col min="95" max="97" width="2.5" style="43" bestFit="1" customWidth="1"/>
    <col min="98" max="98" width="2.6640625" style="43" bestFit="1" customWidth="1"/>
    <col min="99" max="99" width="2.33203125" style="43" bestFit="1" customWidth="1"/>
    <col min="100" max="100" width="2.1640625" style="43" bestFit="1" customWidth="1"/>
    <col min="101" max="101" width="2.33203125" style="43" bestFit="1" customWidth="1"/>
    <col min="102" max="102" width="2.5" style="43" bestFit="1" customWidth="1"/>
    <col min="103" max="103" width="2.33203125" style="43" bestFit="1" customWidth="1"/>
    <col min="104" max="105" width="2.5" style="43" bestFit="1" customWidth="1"/>
    <col min="106" max="107" width="2.33203125" style="43" bestFit="1" customWidth="1"/>
    <col min="108" max="110" width="2.5" style="43" bestFit="1" customWidth="1"/>
    <col min="111" max="111" width="2.33203125" style="43" bestFit="1" customWidth="1"/>
    <col min="112" max="112" width="2.1640625" style="43" bestFit="1" customWidth="1"/>
    <col min="113" max="116" width="2.33203125" style="43" bestFit="1" customWidth="1"/>
    <col min="117" max="117" width="2.1640625" style="43" bestFit="1" customWidth="1"/>
    <col min="118" max="118" width="2.6640625" style="43" bestFit="1" customWidth="1"/>
    <col min="119" max="122" width="2.5" style="43" customWidth="1"/>
    <col min="123" max="123" width="1.6640625" style="43" customWidth="1"/>
    <col min="124" max="124" width="15.5" bestFit="1" customWidth="1"/>
  </cols>
  <sheetData>
    <row r="1" spans="1:123" x14ac:dyDescent="0.2">
      <c r="A1" t="s">
        <v>398</v>
      </c>
      <c r="V1" s="44"/>
      <c r="AC1" s="44"/>
      <c r="BO1" s="45"/>
      <c r="BP1" s="45"/>
      <c r="BS1" s="45"/>
    </row>
    <row r="2" spans="1:123" x14ac:dyDescent="0.2">
      <c r="B2" t="s">
        <v>429</v>
      </c>
      <c r="D2" s="43">
        <f t="shared" ref="D2:D33" si="0">SUM(M2:CN2)</f>
        <v>4</v>
      </c>
      <c r="AO2" s="43">
        <v>1</v>
      </c>
      <c r="AQ2" s="43">
        <v>1</v>
      </c>
      <c r="AR2" s="43">
        <v>1</v>
      </c>
      <c r="BE2" s="43">
        <v>1</v>
      </c>
      <c r="BG2" s="50"/>
      <c r="BH2" s="49"/>
      <c r="BI2" s="49"/>
      <c r="BJ2" s="49"/>
      <c r="BK2" s="49"/>
      <c r="BL2" s="49"/>
      <c r="BM2" s="49"/>
    </row>
    <row r="3" spans="1:123" s="50" customFormat="1" ht="16" customHeight="1" x14ac:dyDescent="0.2">
      <c r="B3" s="50" t="s">
        <v>411</v>
      </c>
      <c r="D3" s="43">
        <f t="shared" si="0"/>
        <v>3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9"/>
      <c r="S3" s="43"/>
      <c r="T3" s="43"/>
      <c r="U3" s="43"/>
      <c r="V3" s="46"/>
      <c r="W3" s="43"/>
      <c r="X3" s="43"/>
      <c r="Y3" s="43"/>
      <c r="Z3" s="43"/>
      <c r="AA3" s="43"/>
      <c r="AB3" s="43"/>
      <c r="AC3" s="46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>
        <v>2</v>
      </c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>
        <v>1</v>
      </c>
      <c r="BF3" s="43"/>
      <c r="BH3" s="49"/>
      <c r="BI3" s="49"/>
      <c r="BJ3" s="49"/>
      <c r="BK3" s="49"/>
      <c r="BL3" s="49"/>
      <c r="BM3" s="49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</row>
    <row r="4" spans="1:123" s="50" customFormat="1" ht="16" customHeight="1" x14ac:dyDescent="0.2">
      <c r="B4" s="50" t="s">
        <v>410</v>
      </c>
      <c r="D4" s="43">
        <f t="shared" si="0"/>
        <v>6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9"/>
      <c r="S4" s="43"/>
      <c r="T4" s="43"/>
      <c r="U4" s="43"/>
      <c r="V4" s="46"/>
      <c r="W4" s="43"/>
      <c r="X4" s="43"/>
      <c r="Y4" s="43"/>
      <c r="Z4" s="43"/>
      <c r="AA4" s="43"/>
      <c r="AB4" s="43"/>
      <c r="AC4" s="46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>
        <v>2</v>
      </c>
      <c r="AR4" s="43">
        <v>1</v>
      </c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>
        <v>1</v>
      </c>
      <c r="BE4" s="43">
        <v>2</v>
      </c>
      <c r="BF4" s="43"/>
      <c r="BH4" s="49"/>
      <c r="BI4" s="49"/>
      <c r="BJ4" s="49"/>
      <c r="BK4" s="49"/>
      <c r="BL4" s="49"/>
      <c r="BM4" s="49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</row>
    <row r="5" spans="1:123" s="50" customFormat="1" ht="16" customHeight="1" x14ac:dyDescent="0.2">
      <c r="B5" s="50" t="s">
        <v>408</v>
      </c>
      <c r="D5" s="43">
        <f t="shared" si="0"/>
        <v>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9"/>
      <c r="S5" s="43"/>
      <c r="T5" s="43"/>
      <c r="U5" s="43"/>
      <c r="V5" s="46"/>
      <c r="W5" s="43"/>
      <c r="X5" s="43"/>
      <c r="Y5" s="43"/>
      <c r="Z5" s="43"/>
      <c r="AA5" s="43"/>
      <c r="AB5" s="43"/>
      <c r="AC5" s="46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>
        <v>2</v>
      </c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>
        <v>2</v>
      </c>
      <c r="BE5" s="43">
        <v>2</v>
      </c>
      <c r="BF5" s="43"/>
      <c r="BH5" s="43">
        <v>2</v>
      </c>
      <c r="BI5" s="49"/>
      <c r="BJ5" s="49"/>
      <c r="BK5" s="49"/>
      <c r="BL5" s="49"/>
      <c r="BM5" s="49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</row>
    <row r="6" spans="1:123" s="50" customFormat="1" ht="16" customHeight="1" x14ac:dyDescent="0.2">
      <c r="B6" s="50" t="s">
        <v>430</v>
      </c>
      <c r="D6" s="43">
        <f t="shared" si="0"/>
        <v>1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9"/>
      <c r="S6" s="43"/>
      <c r="T6" s="43"/>
      <c r="U6" s="43"/>
      <c r="V6" s="46"/>
      <c r="W6" s="43"/>
      <c r="X6" s="43"/>
      <c r="Y6" s="43"/>
      <c r="Z6" s="43"/>
      <c r="AA6" s="43"/>
      <c r="AB6" s="43"/>
      <c r="AC6" s="46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>
        <v>1</v>
      </c>
      <c r="BE6" s="43"/>
      <c r="BF6" s="43"/>
      <c r="BH6" s="43"/>
      <c r="BI6" s="49"/>
      <c r="BJ6" s="49"/>
      <c r="BK6" s="49"/>
      <c r="BL6" s="49"/>
      <c r="BM6" s="49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</row>
    <row r="7" spans="1:123" s="50" customFormat="1" ht="16" customHeight="1" x14ac:dyDescent="0.2">
      <c r="B7" s="50" t="s">
        <v>437</v>
      </c>
      <c r="D7" s="43">
        <f t="shared" si="0"/>
        <v>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9"/>
      <c r="S7" s="43"/>
      <c r="T7" s="43"/>
      <c r="U7" s="43"/>
      <c r="V7" s="46"/>
      <c r="W7" s="43"/>
      <c r="X7" s="43"/>
      <c r="Y7" s="43"/>
      <c r="Z7" s="43"/>
      <c r="AA7" s="43"/>
      <c r="AB7" s="43"/>
      <c r="AC7" s="46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>
        <v>1</v>
      </c>
      <c r="BD7" s="43">
        <v>1</v>
      </c>
      <c r="BE7" s="43"/>
      <c r="BF7" s="43"/>
      <c r="BH7" s="43"/>
      <c r="BI7" s="49"/>
      <c r="BJ7" s="49"/>
      <c r="BK7" s="49"/>
      <c r="BL7" s="49"/>
      <c r="BM7" s="49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</row>
    <row r="8" spans="1:123" s="50" customFormat="1" ht="16" customHeight="1" x14ac:dyDescent="0.2">
      <c r="B8" s="50" t="s">
        <v>406</v>
      </c>
      <c r="D8" s="43">
        <f t="shared" si="0"/>
        <v>8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9"/>
      <c r="S8" s="43"/>
      <c r="T8" s="43"/>
      <c r="U8" s="43"/>
      <c r="V8" s="46"/>
      <c r="W8" s="43"/>
      <c r="X8" s="43"/>
      <c r="Y8" s="43"/>
      <c r="Z8" s="43"/>
      <c r="AA8" s="43"/>
      <c r="AB8" s="43"/>
      <c r="AC8" s="46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>
        <v>1</v>
      </c>
      <c r="BE8" s="43">
        <v>3</v>
      </c>
      <c r="BF8" s="43">
        <v>1</v>
      </c>
      <c r="BH8" s="43">
        <v>2</v>
      </c>
      <c r="BI8" s="43">
        <v>1</v>
      </c>
      <c r="BJ8" s="49"/>
      <c r="BK8" s="49"/>
      <c r="BL8" s="49"/>
      <c r="BM8" s="49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</row>
    <row r="9" spans="1:123" s="50" customFormat="1" ht="16" customHeight="1" x14ac:dyDescent="0.2">
      <c r="B9" s="50" t="s">
        <v>407</v>
      </c>
      <c r="D9" s="43">
        <f t="shared" si="0"/>
        <v>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9"/>
      <c r="S9" s="43"/>
      <c r="T9" s="43"/>
      <c r="U9" s="43"/>
      <c r="V9" s="46"/>
      <c r="W9" s="43"/>
      <c r="X9" s="43"/>
      <c r="Y9" s="43"/>
      <c r="Z9" s="43"/>
      <c r="AA9" s="43"/>
      <c r="AB9" s="43"/>
      <c r="AC9" s="46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H9" s="43">
        <v>2</v>
      </c>
      <c r="BI9" s="49"/>
      <c r="BJ9" s="49"/>
      <c r="BK9" s="49"/>
      <c r="BL9" s="49"/>
      <c r="BM9" s="49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</row>
    <row r="10" spans="1:123" s="50" customFormat="1" ht="16" customHeight="1" x14ac:dyDescent="0.2">
      <c r="B10" s="50" t="s">
        <v>403</v>
      </c>
      <c r="D10" s="43">
        <f t="shared" si="0"/>
        <v>4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9"/>
      <c r="S10" s="43"/>
      <c r="T10" s="43"/>
      <c r="U10" s="43"/>
      <c r="V10" s="46"/>
      <c r="W10" s="43"/>
      <c r="X10" s="43"/>
      <c r="Y10" s="43"/>
      <c r="Z10" s="43"/>
      <c r="AA10" s="43"/>
      <c r="AB10" s="43"/>
      <c r="AC10" s="46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H10" s="43">
        <v>2</v>
      </c>
      <c r="BI10" s="49"/>
      <c r="BJ10" s="49"/>
      <c r="BK10" s="49"/>
      <c r="BL10" s="43">
        <v>2</v>
      </c>
      <c r="BM10" s="49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</row>
    <row r="11" spans="1:123" s="50" customFormat="1" ht="16" customHeight="1" x14ac:dyDescent="0.2">
      <c r="B11" s="50" t="s">
        <v>431</v>
      </c>
      <c r="D11" s="43">
        <f t="shared" si="0"/>
        <v>1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9"/>
      <c r="S11" s="43"/>
      <c r="T11" s="43"/>
      <c r="U11" s="43"/>
      <c r="V11" s="46"/>
      <c r="W11" s="43"/>
      <c r="X11" s="43"/>
      <c r="Y11" s="43"/>
      <c r="Z11" s="43"/>
      <c r="AA11" s="43"/>
      <c r="AB11" s="43"/>
      <c r="AC11" s="46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H11" s="43"/>
      <c r="BI11" s="49"/>
      <c r="BJ11" s="49"/>
      <c r="BK11" s="49"/>
      <c r="BL11" s="43"/>
      <c r="BM11" s="49"/>
      <c r="BN11" s="43"/>
      <c r="BO11" s="43"/>
      <c r="BP11" s="43"/>
      <c r="BQ11" s="43"/>
      <c r="BR11" s="43"/>
      <c r="BS11" s="43">
        <v>1</v>
      </c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</row>
    <row r="12" spans="1:123" s="50" customFormat="1" ht="16" customHeight="1" x14ac:dyDescent="0.2">
      <c r="B12" s="50" t="s">
        <v>432</v>
      </c>
      <c r="D12" s="43">
        <f t="shared" si="0"/>
        <v>1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9"/>
      <c r="S12" s="43"/>
      <c r="T12" s="43"/>
      <c r="U12" s="43"/>
      <c r="V12" s="46"/>
      <c r="W12" s="43"/>
      <c r="X12" s="43"/>
      <c r="Y12" s="43"/>
      <c r="Z12" s="43"/>
      <c r="AA12" s="43"/>
      <c r="AB12" s="43"/>
      <c r="AC12" s="46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H12" s="43"/>
      <c r="BI12" s="49"/>
      <c r="BJ12" s="49"/>
      <c r="BK12" s="49"/>
      <c r="BL12" s="43"/>
      <c r="BM12" s="49"/>
      <c r="BN12" s="43"/>
      <c r="BO12" s="43"/>
      <c r="BP12" s="43"/>
      <c r="BQ12" s="43"/>
      <c r="BR12" s="43"/>
      <c r="BS12" s="43">
        <v>1</v>
      </c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</row>
    <row r="13" spans="1:123" s="50" customFormat="1" ht="16" customHeight="1" x14ac:dyDescent="0.2">
      <c r="B13" s="50" t="s">
        <v>425</v>
      </c>
      <c r="D13" s="43">
        <f t="shared" si="0"/>
        <v>4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9"/>
      <c r="S13" s="43"/>
      <c r="T13" s="43"/>
      <c r="U13" s="43"/>
      <c r="V13" s="46"/>
      <c r="W13" s="43"/>
      <c r="X13" s="43"/>
      <c r="Y13" s="43"/>
      <c r="Z13" s="43"/>
      <c r="AA13" s="43"/>
      <c r="AB13" s="43"/>
      <c r="AC13" s="46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H13" s="43"/>
      <c r="BI13" s="49"/>
      <c r="BJ13" s="49"/>
      <c r="BK13" s="49"/>
      <c r="BL13" s="43"/>
      <c r="BM13" s="49"/>
      <c r="BN13" s="43"/>
      <c r="BO13" s="43"/>
      <c r="BP13" s="43">
        <v>1</v>
      </c>
      <c r="BQ13" s="43"/>
      <c r="BR13" s="43">
        <v>2</v>
      </c>
      <c r="BS13" s="43">
        <v>1</v>
      </c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</row>
    <row r="14" spans="1:123" s="50" customFormat="1" ht="16" customHeight="1" x14ac:dyDescent="0.2">
      <c r="B14" s="50" t="s">
        <v>405</v>
      </c>
      <c r="D14" s="43">
        <f t="shared" si="0"/>
        <v>10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9"/>
      <c r="S14" s="43"/>
      <c r="T14" s="43"/>
      <c r="U14" s="43"/>
      <c r="V14" s="46"/>
      <c r="W14" s="43"/>
      <c r="X14" s="43"/>
      <c r="Y14" s="43"/>
      <c r="Z14" s="43"/>
      <c r="AA14" s="43"/>
      <c r="AB14" s="43"/>
      <c r="AC14" s="46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H14" s="43"/>
      <c r="BI14" s="49"/>
      <c r="BJ14" s="49"/>
      <c r="BK14" s="49">
        <v>1</v>
      </c>
      <c r="BL14" s="43">
        <v>2</v>
      </c>
      <c r="BM14" s="49"/>
      <c r="BN14" s="43"/>
      <c r="BO14" s="43">
        <v>2</v>
      </c>
      <c r="BP14" s="43">
        <v>2</v>
      </c>
      <c r="BQ14" s="43"/>
      <c r="BR14" s="43">
        <v>2</v>
      </c>
      <c r="BS14" s="43">
        <v>1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</row>
    <row r="15" spans="1:123" s="50" customFormat="1" ht="16" customHeight="1" x14ac:dyDescent="0.2">
      <c r="B15" s="50" t="s">
        <v>148</v>
      </c>
      <c r="D15" s="43">
        <f t="shared" si="0"/>
        <v>19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9"/>
      <c r="S15" s="43"/>
      <c r="T15" s="43"/>
      <c r="U15" s="43"/>
      <c r="V15" s="46"/>
      <c r="W15" s="43"/>
      <c r="X15" s="43"/>
      <c r="Y15" s="43"/>
      <c r="Z15" s="43"/>
      <c r="AA15" s="43"/>
      <c r="AB15" s="43"/>
      <c r="AC15" s="46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H15" s="49">
        <v>1</v>
      </c>
      <c r="BI15" s="43">
        <v>3</v>
      </c>
      <c r="BJ15" s="49">
        <v>1</v>
      </c>
      <c r="BK15" s="49"/>
      <c r="BL15" s="43">
        <v>5</v>
      </c>
      <c r="BM15" s="43">
        <v>5</v>
      </c>
      <c r="BN15" s="43"/>
      <c r="BO15" s="43"/>
      <c r="BP15" s="43">
        <v>2</v>
      </c>
      <c r="BQ15" s="43"/>
      <c r="BR15" s="43">
        <v>2</v>
      </c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</row>
    <row r="16" spans="1:123" s="50" customFormat="1" ht="16" customHeight="1" x14ac:dyDescent="0.2">
      <c r="B16" s="50" t="s">
        <v>150</v>
      </c>
      <c r="D16" s="43">
        <f t="shared" si="0"/>
        <v>1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9"/>
      <c r="S16" s="43"/>
      <c r="T16" s="43"/>
      <c r="U16" s="43"/>
      <c r="V16" s="46"/>
      <c r="W16" s="43"/>
      <c r="X16" s="43"/>
      <c r="Y16" s="43"/>
      <c r="Z16" s="43"/>
      <c r="AA16" s="43"/>
      <c r="AB16" s="43"/>
      <c r="AC16" s="46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H16" s="49"/>
      <c r="BI16" s="43"/>
      <c r="BJ16" s="49"/>
      <c r="BK16" s="49"/>
      <c r="BL16" s="43"/>
      <c r="BM16" s="43">
        <v>1</v>
      </c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</row>
    <row r="17" spans="2:123" s="50" customFormat="1" ht="16" customHeight="1" x14ac:dyDescent="0.2">
      <c r="B17" s="50" t="s">
        <v>436</v>
      </c>
      <c r="D17" s="43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9"/>
      <c r="S17" s="43"/>
      <c r="T17" s="43"/>
      <c r="U17" s="43"/>
      <c r="V17" s="46"/>
      <c r="W17" s="43"/>
      <c r="X17" s="43"/>
      <c r="Y17" s="43"/>
      <c r="Z17" s="43"/>
      <c r="AA17" s="43"/>
      <c r="AB17" s="43"/>
      <c r="AC17" s="46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>
        <v>1</v>
      </c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>
        <v>1</v>
      </c>
      <c r="BE17" s="43"/>
      <c r="BF17" s="43"/>
      <c r="BH17" s="49"/>
      <c r="BI17" s="43"/>
      <c r="BJ17" s="49"/>
      <c r="BK17" s="49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</row>
    <row r="18" spans="2:123" s="50" customFormat="1" ht="16" customHeight="1" x14ac:dyDescent="0.2">
      <c r="B18" s="50" t="s">
        <v>402</v>
      </c>
      <c r="D18" s="43">
        <f t="shared" si="0"/>
        <v>4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9"/>
      <c r="S18" s="43"/>
      <c r="T18" s="43"/>
      <c r="U18" s="43"/>
      <c r="V18" s="46"/>
      <c r="W18" s="43"/>
      <c r="X18" s="43"/>
      <c r="Y18" s="43"/>
      <c r="Z18" s="43"/>
      <c r="AA18" s="43"/>
      <c r="AB18" s="43"/>
      <c r="AC18" s="46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>
        <v>1</v>
      </c>
      <c r="BE18" s="43"/>
      <c r="BF18" s="43">
        <v>1</v>
      </c>
      <c r="BH18" s="49"/>
      <c r="BI18" s="49">
        <v>1</v>
      </c>
      <c r="BJ18" s="49"/>
      <c r="BK18" s="49"/>
      <c r="BL18" s="43">
        <v>1</v>
      </c>
      <c r="BM18" s="49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</row>
    <row r="19" spans="2:123" s="50" customFormat="1" ht="16" customHeight="1" x14ac:dyDescent="0.2">
      <c r="B19" s="50" t="s">
        <v>404</v>
      </c>
      <c r="D19" s="43">
        <f t="shared" si="0"/>
        <v>13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9"/>
      <c r="S19" s="43"/>
      <c r="T19" s="43"/>
      <c r="U19" s="43"/>
      <c r="V19" s="46"/>
      <c r="W19" s="43"/>
      <c r="X19" s="43"/>
      <c r="Y19" s="43"/>
      <c r="Z19" s="43"/>
      <c r="AA19" s="43"/>
      <c r="AB19" s="43"/>
      <c r="AC19" s="46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>
        <v>1</v>
      </c>
      <c r="BE19" s="43">
        <v>1</v>
      </c>
      <c r="BF19" s="43">
        <v>1</v>
      </c>
      <c r="BG19" s="50">
        <v>1</v>
      </c>
      <c r="BH19" s="49">
        <v>2</v>
      </c>
      <c r="BI19" s="43">
        <v>4</v>
      </c>
      <c r="BJ19" s="49"/>
      <c r="BK19" s="49">
        <v>1</v>
      </c>
      <c r="BL19" s="49">
        <v>1</v>
      </c>
      <c r="BM19" s="49">
        <v>1</v>
      </c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</row>
    <row r="20" spans="2:123" s="50" customFormat="1" ht="16" customHeight="1" x14ac:dyDescent="0.2">
      <c r="B20" s="50" t="s">
        <v>418</v>
      </c>
      <c r="D20" s="43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9"/>
      <c r="S20" s="43"/>
      <c r="T20" s="43"/>
      <c r="U20" s="43"/>
      <c r="V20" s="46"/>
      <c r="W20" s="43"/>
      <c r="X20" s="43"/>
      <c r="Y20" s="43"/>
      <c r="Z20" s="43"/>
      <c r="AA20" s="43"/>
      <c r="AB20" s="43"/>
      <c r="AC20" s="46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>
        <v>1</v>
      </c>
      <c r="BF20" s="43"/>
      <c r="BH20" s="49"/>
      <c r="BI20" s="43">
        <v>1</v>
      </c>
      <c r="BJ20" s="49"/>
      <c r="BK20" s="49"/>
      <c r="BL20" s="49">
        <v>1</v>
      </c>
      <c r="BM20" s="49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</row>
    <row r="21" spans="2:123" s="50" customFormat="1" ht="16" customHeight="1" x14ac:dyDescent="0.2">
      <c r="B21" s="50" t="s">
        <v>151</v>
      </c>
      <c r="D21" s="43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9"/>
      <c r="S21" s="43"/>
      <c r="T21" s="43"/>
      <c r="U21" s="43"/>
      <c r="V21" s="46"/>
      <c r="W21" s="43"/>
      <c r="X21" s="43"/>
      <c r="Y21" s="43"/>
      <c r="Z21" s="43"/>
      <c r="AA21" s="43"/>
      <c r="AB21" s="43"/>
      <c r="AC21" s="46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>
        <v>1</v>
      </c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>
        <v>1</v>
      </c>
      <c r="BF21" s="43"/>
      <c r="BH21" s="49"/>
      <c r="BI21" s="43"/>
      <c r="BJ21" s="49"/>
      <c r="BK21" s="49"/>
      <c r="BL21" s="49"/>
      <c r="BM21" s="49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</row>
    <row r="22" spans="2:123" s="50" customFormat="1" ht="16" customHeight="1" x14ac:dyDescent="0.2">
      <c r="B22" s="50" t="s">
        <v>58</v>
      </c>
      <c r="D22" s="43">
        <f t="shared" si="0"/>
        <v>4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9"/>
      <c r="S22" s="43"/>
      <c r="T22" s="43"/>
      <c r="U22" s="43"/>
      <c r="V22" s="46"/>
      <c r="W22" s="43"/>
      <c r="X22" s="43"/>
      <c r="Y22" s="43"/>
      <c r="Z22" s="43"/>
      <c r="AA22" s="43"/>
      <c r="AB22" s="43"/>
      <c r="AC22" s="46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>
        <v>1</v>
      </c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>
        <v>1</v>
      </c>
      <c r="BF22" s="43">
        <v>1</v>
      </c>
      <c r="BH22" s="49"/>
      <c r="BI22" s="43">
        <v>1</v>
      </c>
      <c r="BJ22" s="49"/>
      <c r="BK22" s="49"/>
      <c r="BL22" s="49"/>
      <c r="BM22" s="49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</row>
    <row r="23" spans="2:123" s="50" customFormat="1" ht="16" customHeight="1" x14ac:dyDescent="0.2">
      <c r="B23" s="50" t="s">
        <v>152</v>
      </c>
      <c r="D23" s="43">
        <f t="shared" si="0"/>
        <v>13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9"/>
      <c r="S23" s="43"/>
      <c r="T23" s="43"/>
      <c r="U23" s="43"/>
      <c r="V23" s="46"/>
      <c r="W23" s="43"/>
      <c r="X23" s="43"/>
      <c r="Y23" s="43"/>
      <c r="Z23" s="43"/>
      <c r="AA23" s="43"/>
      <c r="AB23" s="43"/>
      <c r="AC23" s="46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>
        <v>1</v>
      </c>
      <c r="AO23" s="43">
        <v>1</v>
      </c>
      <c r="AP23" s="43"/>
      <c r="AQ23" s="43">
        <v>1</v>
      </c>
      <c r="AR23" s="43">
        <v>2</v>
      </c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>
        <v>1</v>
      </c>
      <c r="BD23" s="43">
        <v>1</v>
      </c>
      <c r="BE23" s="43">
        <v>3</v>
      </c>
      <c r="BF23" s="43">
        <v>1</v>
      </c>
      <c r="BH23" s="49">
        <v>1</v>
      </c>
      <c r="BI23" s="49">
        <v>1</v>
      </c>
      <c r="BJ23" s="49"/>
      <c r="BK23" s="49"/>
      <c r="BL23" s="49"/>
      <c r="BM23" s="49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</row>
    <row r="24" spans="2:123" s="50" customFormat="1" ht="16" customHeight="1" x14ac:dyDescent="0.2">
      <c r="B24" s="50" t="s">
        <v>427</v>
      </c>
      <c r="D24" s="43">
        <f t="shared" si="0"/>
        <v>10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9"/>
      <c r="S24" s="43"/>
      <c r="T24" s="43"/>
      <c r="U24" s="43"/>
      <c r="V24" s="46"/>
      <c r="W24" s="43"/>
      <c r="X24" s="43"/>
      <c r="Y24" s="43"/>
      <c r="Z24" s="43"/>
      <c r="AA24" s="43"/>
      <c r="AB24" s="43"/>
      <c r="AC24" s="46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>
        <v>1</v>
      </c>
      <c r="BD24" s="43"/>
      <c r="BE24" s="43">
        <v>1</v>
      </c>
      <c r="BF24" s="43">
        <v>2</v>
      </c>
      <c r="BG24" s="50">
        <v>1</v>
      </c>
      <c r="BH24" s="49">
        <v>2</v>
      </c>
      <c r="BI24" s="49">
        <v>1</v>
      </c>
      <c r="BJ24" s="49">
        <v>1</v>
      </c>
      <c r="BK24" s="49">
        <v>1</v>
      </c>
      <c r="BL24" s="49"/>
      <c r="BM24" s="49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</row>
    <row r="25" spans="2:123" s="50" customFormat="1" ht="16" customHeight="1" x14ac:dyDescent="0.2">
      <c r="B25" s="50" t="s">
        <v>416</v>
      </c>
      <c r="D25" s="43">
        <f t="shared" si="0"/>
        <v>10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9"/>
      <c r="S25" s="43"/>
      <c r="T25" s="43"/>
      <c r="U25" s="43"/>
      <c r="V25" s="46"/>
      <c r="W25" s="43"/>
      <c r="X25" s="43"/>
      <c r="Y25" s="43"/>
      <c r="Z25" s="43"/>
      <c r="AA25" s="43"/>
      <c r="AB25" s="43"/>
      <c r="AC25" s="46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>
        <v>1</v>
      </c>
      <c r="BH25" s="49">
        <v>1</v>
      </c>
      <c r="BI25" s="49">
        <v>2</v>
      </c>
      <c r="BJ25" s="49"/>
      <c r="BK25" s="49">
        <v>1</v>
      </c>
      <c r="BL25" s="49">
        <v>1</v>
      </c>
      <c r="BM25" s="49">
        <v>4</v>
      </c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</row>
    <row r="26" spans="2:123" s="50" customFormat="1" ht="16" customHeight="1" x14ac:dyDescent="0.2">
      <c r="B26" s="50" t="s">
        <v>435</v>
      </c>
      <c r="D26" s="43">
        <f t="shared" si="0"/>
        <v>1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98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43"/>
      <c r="AF26" s="43"/>
      <c r="AG26" s="43"/>
      <c r="AH26" s="43"/>
      <c r="AI26" s="43"/>
      <c r="AJ26" s="43"/>
      <c r="AK26" s="43"/>
      <c r="AL26" s="43"/>
      <c r="AM26" s="43"/>
      <c r="AN26" s="43">
        <v>1</v>
      </c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H26" s="49"/>
      <c r="BI26" s="49"/>
      <c r="BJ26" s="49"/>
      <c r="BK26" s="49"/>
      <c r="BL26" s="49"/>
      <c r="BM26" s="49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</row>
    <row r="27" spans="2:123" s="50" customFormat="1" ht="16" customHeight="1" x14ac:dyDescent="0.2">
      <c r="B27" s="50" t="s">
        <v>414</v>
      </c>
      <c r="D27" s="43">
        <f t="shared" si="0"/>
        <v>1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98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H27" s="49"/>
      <c r="BI27" s="49"/>
      <c r="BJ27" s="49"/>
      <c r="BK27" s="49"/>
      <c r="BL27" s="49"/>
      <c r="BM27" s="49"/>
      <c r="BN27" s="43"/>
      <c r="BO27" s="43"/>
      <c r="BP27" s="43">
        <v>1</v>
      </c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</row>
    <row r="28" spans="2:123" s="50" customFormat="1" ht="16" customHeight="1" x14ac:dyDescent="0.2">
      <c r="B28" s="50" t="s">
        <v>423</v>
      </c>
      <c r="D28" s="43">
        <f t="shared" si="0"/>
        <v>3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98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H28" s="49"/>
      <c r="BI28" s="49"/>
      <c r="BJ28" s="49"/>
      <c r="BK28" s="49"/>
      <c r="BL28" s="49"/>
      <c r="BM28" s="49"/>
      <c r="BN28" s="43"/>
      <c r="BO28" s="43">
        <v>2</v>
      </c>
      <c r="BP28" s="43"/>
      <c r="BQ28" s="43"/>
      <c r="BR28" s="43">
        <v>1</v>
      </c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</row>
    <row r="29" spans="2:123" s="50" customFormat="1" ht="16" customHeight="1" x14ac:dyDescent="0.2">
      <c r="B29" s="50" t="s">
        <v>412</v>
      </c>
      <c r="D29" s="43">
        <f t="shared" si="0"/>
        <v>9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98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H29" s="49"/>
      <c r="BI29" s="49"/>
      <c r="BJ29" s="49"/>
      <c r="BK29" s="49"/>
      <c r="BL29" s="49"/>
      <c r="BM29" s="49"/>
      <c r="BN29" s="43">
        <v>1</v>
      </c>
      <c r="BO29" s="43">
        <v>1</v>
      </c>
      <c r="BP29" s="43">
        <v>2</v>
      </c>
      <c r="BQ29" s="43">
        <v>3</v>
      </c>
      <c r="BR29" s="43">
        <v>1</v>
      </c>
      <c r="BS29" s="43">
        <v>1</v>
      </c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</row>
    <row r="30" spans="2:123" s="50" customFormat="1" ht="16" customHeight="1" x14ac:dyDescent="0.2">
      <c r="B30" s="50" t="s">
        <v>399</v>
      </c>
      <c r="D30" s="43">
        <f t="shared" si="0"/>
        <v>2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98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H30" s="49"/>
      <c r="BI30" s="49"/>
      <c r="BJ30" s="49"/>
      <c r="BK30" s="49"/>
      <c r="BL30" s="49"/>
      <c r="BM30" s="49"/>
      <c r="BN30" s="43"/>
      <c r="BO30" s="43">
        <v>1</v>
      </c>
      <c r="BP30" s="43"/>
      <c r="BQ30" s="43"/>
      <c r="BR30" s="43"/>
      <c r="BS30" s="43">
        <v>1</v>
      </c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</row>
    <row r="31" spans="2:123" s="50" customFormat="1" ht="16" customHeight="1" x14ac:dyDescent="0.2">
      <c r="B31" s="50" t="s">
        <v>415</v>
      </c>
      <c r="D31" s="43">
        <f t="shared" si="0"/>
        <v>17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98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H31" s="49"/>
      <c r="BI31" s="49"/>
      <c r="BJ31" s="49"/>
      <c r="BK31" s="49"/>
      <c r="BL31" s="49">
        <v>1</v>
      </c>
      <c r="BM31" s="49">
        <v>2</v>
      </c>
      <c r="BN31" s="43">
        <v>3</v>
      </c>
      <c r="BO31" s="43">
        <v>3</v>
      </c>
      <c r="BP31" s="43">
        <v>2</v>
      </c>
      <c r="BQ31" s="43">
        <v>2</v>
      </c>
      <c r="BR31" s="43">
        <v>3</v>
      </c>
      <c r="BS31" s="43">
        <v>1</v>
      </c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</row>
    <row r="32" spans="2:123" s="50" customFormat="1" ht="16" customHeight="1" x14ac:dyDescent="0.2">
      <c r="B32" s="50" t="s">
        <v>400</v>
      </c>
      <c r="D32" s="43">
        <f t="shared" si="0"/>
        <v>7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98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H32" s="49"/>
      <c r="BI32" s="49"/>
      <c r="BJ32" s="49"/>
      <c r="BK32" s="49"/>
      <c r="BL32" s="49"/>
      <c r="BM32" s="43">
        <v>1</v>
      </c>
      <c r="BO32" s="43"/>
      <c r="BP32" s="43">
        <v>3</v>
      </c>
      <c r="BQ32" s="43"/>
      <c r="BR32" s="43">
        <v>3</v>
      </c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</row>
    <row r="33" spans="2:123" s="50" customFormat="1" ht="16" customHeight="1" x14ac:dyDescent="0.2">
      <c r="B33" s="50" t="s">
        <v>155</v>
      </c>
      <c r="D33" s="43">
        <f t="shared" si="0"/>
        <v>2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98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H33" s="49"/>
      <c r="BI33" s="49"/>
      <c r="BJ33" s="49"/>
      <c r="BK33" s="49"/>
      <c r="BL33" s="49"/>
      <c r="BM33" s="43"/>
      <c r="BN33" s="43"/>
      <c r="BO33" s="43"/>
      <c r="BP33" s="43"/>
      <c r="BQ33" s="43">
        <v>1</v>
      </c>
      <c r="BR33" s="43"/>
      <c r="BS33" s="43">
        <v>1</v>
      </c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</row>
    <row r="34" spans="2:123" s="50" customFormat="1" ht="16" customHeight="1" x14ac:dyDescent="0.2">
      <c r="B34" s="50" t="s">
        <v>30</v>
      </c>
      <c r="D34" s="43">
        <f t="shared" ref="D34:D65" si="1">SUM(M34:CN34)</f>
        <v>2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98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>
        <v>1</v>
      </c>
      <c r="BH34" s="49"/>
      <c r="BI34" s="43">
        <v>1</v>
      </c>
      <c r="BJ34" s="49"/>
      <c r="BK34" s="49"/>
      <c r="BL34" s="49"/>
      <c r="BM34" s="49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</row>
    <row r="35" spans="2:123" s="50" customFormat="1" ht="16" customHeight="1" x14ac:dyDescent="0.2">
      <c r="B35" s="50" t="s">
        <v>401</v>
      </c>
      <c r="D35" s="43">
        <f t="shared" si="1"/>
        <v>11</v>
      </c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98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H35" s="49"/>
      <c r="BI35" s="49"/>
      <c r="BJ35" s="49"/>
      <c r="BK35" s="49"/>
      <c r="BL35" s="49">
        <v>1</v>
      </c>
      <c r="BM35" s="43">
        <v>5</v>
      </c>
      <c r="BN35" s="43"/>
      <c r="BO35" s="43"/>
      <c r="BP35" s="43">
        <v>2</v>
      </c>
      <c r="BQ35" s="43">
        <v>1</v>
      </c>
      <c r="BR35" s="43">
        <v>2</v>
      </c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</row>
    <row r="36" spans="2:123" s="50" customFormat="1" ht="16" customHeight="1" x14ac:dyDescent="0.2">
      <c r="B36" s="50" t="s">
        <v>424</v>
      </c>
      <c r="D36" s="43">
        <f t="shared" si="1"/>
        <v>4</v>
      </c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98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H36" s="49"/>
      <c r="BI36" s="49"/>
      <c r="BJ36" s="49"/>
      <c r="BK36" s="49"/>
      <c r="BL36" s="49">
        <v>1</v>
      </c>
      <c r="BM36" s="43">
        <v>2</v>
      </c>
      <c r="BN36" s="43"/>
      <c r="BO36" s="43"/>
      <c r="BP36" s="43"/>
      <c r="BQ36" s="43">
        <v>1</v>
      </c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</row>
    <row r="37" spans="2:123" s="50" customFormat="1" ht="16" customHeight="1" x14ac:dyDescent="0.2">
      <c r="B37" s="50" t="s">
        <v>156</v>
      </c>
      <c r="D37" s="43">
        <f t="shared" si="1"/>
        <v>1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98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H37" s="49"/>
      <c r="BI37" s="49"/>
      <c r="BJ37" s="49"/>
      <c r="BK37" s="49"/>
      <c r="BL37" s="49"/>
      <c r="BM37" s="43">
        <v>1</v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</row>
    <row r="38" spans="2:123" s="50" customFormat="1" ht="16" customHeight="1" x14ac:dyDescent="0.2">
      <c r="B38" s="50" t="s">
        <v>426</v>
      </c>
      <c r="D38" s="43">
        <f t="shared" si="1"/>
        <v>1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98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H38" s="49"/>
      <c r="BI38" s="49"/>
      <c r="BJ38" s="49"/>
      <c r="BK38" s="49"/>
      <c r="BL38" s="49"/>
      <c r="BM38" s="43">
        <v>1</v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</row>
    <row r="39" spans="2:123" s="50" customFormat="1" ht="16" customHeight="1" x14ac:dyDescent="0.2">
      <c r="B39" s="50" t="s">
        <v>413</v>
      </c>
      <c r="D39" s="43">
        <f t="shared" si="1"/>
        <v>1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98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>
        <v>1</v>
      </c>
      <c r="BH39" s="49"/>
      <c r="BI39" s="49"/>
      <c r="BJ39" s="49"/>
      <c r="BK39" s="49"/>
      <c r="BL39" s="49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</row>
    <row r="40" spans="2:123" s="50" customFormat="1" ht="16" customHeight="1" x14ac:dyDescent="0.2">
      <c r="B40" s="50" t="s">
        <v>428</v>
      </c>
      <c r="D40" s="43">
        <f t="shared" si="1"/>
        <v>3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98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>
        <v>1</v>
      </c>
      <c r="BH40" s="49"/>
      <c r="BI40" s="49">
        <v>1</v>
      </c>
      <c r="BJ40" s="49">
        <v>1</v>
      </c>
      <c r="BK40" s="49"/>
      <c r="BL40" s="49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</row>
    <row r="41" spans="2:123" s="50" customFormat="1" ht="16" customHeight="1" x14ac:dyDescent="0.2">
      <c r="B41" s="50" t="s">
        <v>409</v>
      </c>
      <c r="D41" s="43">
        <f t="shared" si="1"/>
        <v>7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98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>
        <v>1</v>
      </c>
      <c r="BH41" s="49"/>
      <c r="BI41" s="49"/>
      <c r="BJ41" s="49">
        <v>1</v>
      </c>
      <c r="BK41" s="49">
        <v>2</v>
      </c>
      <c r="BL41" s="49">
        <v>1</v>
      </c>
      <c r="BM41" s="49">
        <v>2</v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</row>
    <row r="42" spans="2:123" s="83" customFormat="1" ht="16" customHeight="1" x14ac:dyDescent="0.2">
      <c r="B42" s="83" t="s">
        <v>419</v>
      </c>
      <c r="D42" s="52">
        <f t="shared" si="1"/>
        <v>1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9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>
        <v>1</v>
      </c>
      <c r="BH42" s="84"/>
      <c r="BI42" s="84"/>
      <c r="BJ42" s="84"/>
      <c r="BK42" s="84"/>
      <c r="BL42" s="84"/>
      <c r="BM42" s="84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</row>
    <row r="43" spans="2:123" s="50" customFormat="1" ht="16" customHeight="1" x14ac:dyDescent="0.2">
      <c r="B43" s="50" t="s">
        <v>417</v>
      </c>
      <c r="D43" s="43">
        <f t="shared" si="1"/>
        <v>2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98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>
        <v>1</v>
      </c>
      <c r="BH43" s="49"/>
      <c r="BI43" s="49"/>
      <c r="BJ43" s="49">
        <v>1</v>
      </c>
      <c r="BK43" s="49"/>
      <c r="BL43" s="49"/>
      <c r="BM43" s="49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</row>
    <row r="44" spans="2:123" s="50" customFormat="1" ht="16" customHeight="1" x14ac:dyDescent="0.2">
      <c r="B44" s="50" t="s">
        <v>420</v>
      </c>
      <c r="D44" s="43">
        <f t="shared" si="1"/>
        <v>2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98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>
        <v>1</v>
      </c>
      <c r="BD44" s="43"/>
      <c r="BE44" s="43"/>
      <c r="BF44" s="43">
        <v>1</v>
      </c>
      <c r="BH44" s="49"/>
      <c r="BI44" s="49"/>
      <c r="BJ44" s="49"/>
      <c r="BK44" s="49"/>
      <c r="BL44" s="49"/>
      <c r="BM44" s="49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</row>
    <row r="45" spans="2:123" s="50" customFormat="1" ht="16" customHeight="1" x14ac:dyDescent="0.2">
      <c r="B45" s="50" t="s">
        <v>421</v>
      </c>
      <c r="D45" s="43">
        <f t="shared" si="1"/>
        <v>1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98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>
        <v>1</v>
      </c>
      <c r="BD45" s="43"/>
      <c r="BE45" s="43"/>
      <c r="BF45" s="43"/>
      <c r="BH45" s="49"/>
      <c r="BI45" s="49"/>
      <c r="BJ45" s="49"/>
      <c r="BK45" s="49"/>
      <c r="BL45" s="49"/>
      <c r="BM45" s="49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</row>
    <row r="46" spans="2:123" s="50" customFormat="1" ht="16" customHeight="1" x14ac:dyDescent="0.2">
      <c r="B46" s="50" t="s">
        <v>433</v>
      </c>
      <c r="D46" s="43">
        <f t="shared" si="1"/>
        <v>1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98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H46" s="49"/>
      <c r="BI46" s="49"/>
      <c r="BJ46" s="49">
        <v>1</v>
      </c>
      <c r="BK46" s="49"/>
      <c r="BL46" s="49"/>
      <c r="BM46" s="49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</row>
    <row r="47" spans="2:123" s="50" customFormat="1" ht="16" customHeight="1" x14ac:dyDescent="0.2">
      <c r="B47" s="50" t="s">
        <v>434</v>
      </c>
      <c r="D47" s="43">
        <f t="shared" si="1"/>
        <v>1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98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>
        <v>1</v>
      </c>
      <c r="BH47" s="49"/>
      <c r="BI47" s="49"/>
      <c r="BJ47" s="49"/>
      <c r="BK47" s="49"/>
      <c r="BL47" s="49"/>
      <c r="BM47" s="49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</row>
    <row r="48" spans="2:123" s="50" customFormat="1" ht="16" customHeight="1" x14ac:dyDescent="0.2">
      <c r="B48" s="50" t="s">
        <v>440</v>
      </c>
      <c r="D48" s="43">
        <f t="shared" si="1"/>
        <v>5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98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>
        <v>1</v>
      </c>
      <c r="AP48" s="43"/>
      <c r="AQ48" s="43"/>
      <c r="AR48" s="43">
        <v>1</v>
      </c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>
        <v>2</v>
      </c>
      <c r="BD48" s="43"/>
      <c r="BE48" s="43"/>
      <c r="BF48" s="43">
        <v>1</v>
      </c>
      <c r="BH48" s="49"/>
      <c r="BI48" s="49"/>
      <c r="BJ48" s="49"/>
      <c r="BK48" s="49"/>
      <c r="BL48" s="49"/>
      <c r="BM48" s="49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</row>
    <row r="49" spans="2:123" s="50" customFormat="1" ht="16" customHeight="1" x14ac:dyDescent="0.2">
      <c r="B49" s="50" t="s">
        <v>438</v>
      </c>
      <c r="D49" s="43">
        <f t="shared" si="1"/>
        <v>3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98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>
        <v>1</v>
      </c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>
        <v>1</v>
      </c>
      <c r="BD49" s="43">
        <v>1</v>
      </c>
      <c r="BE49" s="43"/>
      <c r="BF49" s="43"/>
      <c r="BH49" s="49"/>
      <c r="BI49" s="49"/>
      <c r="BJ49" s="49"/>
      <c r="BK49" s="49"/>
      <c r="BL49" s="49"/>
      <c r="BM49" s="49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</row>
    <row r="50" spans="2:123" s="50" customFormat="1" ht="16" customHeight="1" x14ac:dyDescent="0.2">
      <c r="B50" s="50" t="s">
        <v>447</v>
      </c>
      <c r="D50" s="43">
        <f t="shared" si="1"/>
        <v>3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98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43"/>
      <c r="AF50" s="43"/>
      <c r="AG50" s="43"/>
      <c r="AH50" s="43"/>
      <c r="AI50" s="43"/>
      <c r="AJ50" s="43"/>
      <c r="AK50" s="43">
        <v>1</v>
      </c>
      <c r="AL50" s="43"/>
      <c r="AM50" s="43"/>
      <c r="AN50" s="43"/>
      <c r="AO50" s="43">
        <v>2</v>
      </c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H50" s="49"/>
      <c r="BI50" s="49"/>
      <c r="BJ50" s="49"/>
      <c r="BK50" s="49"/>
      <c r="BL50" s="49"/>
      <c r="BM50" s="49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</row>
    <row r="51" spans="2:123" s="50" customFormat="1" ht="16" customHeight="1" x14ac:dyDescent="0.2">
      <c r="B51" s="50" t="s">
        <v>439</v>
      </c>
      <c r="D51" s="43">
        <f t="shared" si="1"/>
        <v>5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98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>
        <v>3</v>
      </c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>
        <v>1</v>
      </c>
      <c r="BD51" s="43">
        <v>1</v>
      </c>
      <c r="BE51" s="43"/>
      <c r="BF51" s="43"/>
      <c r="BH51" s="49"/>
      <c r="BI51" s="49"/>
      <c r="BJ51" s="49"/>
      <c r="BK51" s="49"/>
      <c r="BL51" s="49"/>
      <c r="BM51" s="49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</row>
    <row r="52" spans="2:123" s="50" customFormat="1" ht="16" customHeight="1" x14ac:dyDescent="0.2">
      <c r="B52" s="50" t="s">
        <v>478</v>
      </c>
      <c r="D52" s="43">
        <f t="shared" si="1"/>
        <v>2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98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>
        <v>1</v>
      </c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>
        <v>1</v>
      </c>
      <c r="BD52" s="43"/>
      <c r="BE52" s="43"/>
      <c r="BF52" s="43"/>
      <c r="BH52" s="49"/>
      <c r="BI52" s="49"/>
      <c r="BJ52" s="49"/>
      <c r="BK52" s="49"/>
      <c r="BL52" s="49"/>
      <c r="BM52" s="49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</row>
    <row r="53" spans="2:123" s="50" customFormat="1" ht="16" customHeight="1" x14ac:dyDescent="0.2">
      <c r="B53" s="50" t="s">
        <v>487</v>
      </c>
      <c r="D53" s="43">
        <f t="shared" si="1"/>
        <v>1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98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43"/>
      <c r="AF53" s="43"/>
      <c r="AG53" s="43"/>
      <c r="AH53" s="43">
        <v>1</v>
      </c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H53" s="49"/>
      <c r="BI53" s="49"/>
      <c r="BJ53" s="49"/>
      <c r="BK53" s="49"/>
      <c r="BL53" s="49"/>
      <c r="BM53" s="49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</row>
    <row r="54" spans="2:123" s="50" customFormat="1" ht="16" customHeight="1" x14ac:dyDescent="0.2">
      <c r="B54" s="50" t="s">
        <v>444</v>
      </c>
      <c r="D54" s="43">
        <f t="shared" si="1"/>
        <v>10</v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98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43"/>
      <c r="AF54" s="43"/>
      <c r="AG54" s="43"/>
      <c r="AH54" s="43">
        <v>2</v>
      </c>
      <c r="AI54" s="43"/>
      <c r="AJ54" s="43"/>
      <c r="AK54" s="43">
        <v>3</v>
      </c>
      <c r="AL54" s="43">
        <v>3</v>
      </c>
      <c r="AM54" s="43"/>
      <c r="AN54" s="43"/>
      <c r="AO54" s="43">
        <v>2</v>
      </c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H54" s="49"/>
      <c r="BI54" s="49"/>
      <c r="BJ54" s="49"/>
      <c r="BK54" s="49"/>
      <c r="BL54" s="49"/>
      <c r="BM54" s="49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</row>
    <row r="55" spans="2:123" s="50" customFormat="1" ht="16" customHeight="1" x14ac:dyDescent="0.2">
      <c r="B55" s="50" t="s">
        <v>443</v>
      </c>
      <c r="D55" s="43">
        <f t="shared" si="1"/>
        <v>5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98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43"/>
      <c r="AF55" s="43"/>
      <c r="AG55" s="43"/>
      <c r="AH55" s="43">
        <v>1</v>
      </c>
      <c r="AI55" s="43"/>
      <c r="AJ55" s="43"/>
      <c r="AK55" s="43"/>
      <c r="AL55" s="43">
        <v>2</v>
      </c>
      <c r="AM55" s="43"/>
      <c r="AN55" s="43"/>
      <c r="AO55" s="43">
        <v>1</v>
      </c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>
        <v>1</v>
      </c>
      <c r="BE55" s="43"/>
      <c r="BF55" s="43"/>
      <c r="BH55" s="49"/>
      <c r="BI55" s="49"/>
      <c r="BJ55" s="49"/>
      <c r="BK55" s="49"/>
      <c r="BL55" s="49"/>
      <c r="BM55" s="49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</row>
    <row r="56" spans="2:123" s="50" customFormat="1" ht="16" customHeight="1" x14ac:dyDescent="0.2">
      <c r="B56" s="50" t="s">
        <v>450</v>
      </c>
      <c r="D56" s="43">
        <f t="shared" si="1"/>
        <v>3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98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43"/>
      <c r="AF56" s="43"/>
      <c r="AG56" s="43"/>
      <c r="AH56" s="43">
        <v>3</v>
      </c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H56" s="49"/>
      <c r="BI56" s="49"/>
      <c r="BJ56" s="49"/>
      <c r="BK56" s="49"/>
      <c r="BL56" s="49"/>
      <c r="BM56" s="49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</row>
    <row r="57" spans="2:123" s="50" customFormat="1" ht="16" customHeight="1" x14ac:dyDescent="0.2">
      <c r="B57" s="50" t="s">
        <v>445</v>
      </c>
      <c r="D57" s="43">
        <f t="shared" si="1"/>
        <v>5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98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43"/>
      <c r="AF57" s="43"/>
      <c r="AG57" s="43"/>
      <c r="AH57" s="43">
        <v>3</v>
      </c>
      <c r="AI57" s="43"/>
      <c r="AJ57" s="43"/>
      <c r="AK57" s="43"/>
      <c r="AL57" s="43">
        <v>2</v>
      </c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H57" s="49"/>
      <c r="BI57" s="49"/>
      <c r="BJ57" s="49"/>
      <c r="BK57" s="49"/>
      <c r="BL57" s="49"/>
      <c r="BM57" s="49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</row>
    <row r="58" spans="2:123" s="50" customFormat="1" ht="16" customHeight="1" x14ac:dyDescent="0.2">
      <c r="B58" s="50" t="s">
        <v>479</v>
      </c>
      <c r="D58" s="43">
        <f t="shared" si="1"/>
        <v>1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98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43"/>
      <c r="AF58" s="43"/>
      <c r="AG58" s="43"/>
      <c r="AH58" s="43"/>
      <c r="AI58" s="43"/>
      <c r="AJ58" s="43"/>
      <c r="AK58" s="43"/>
      <c r="AL58" s="43">
        <v>1</v>
      </c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H58" s="49"/>
      <c r="BI58" s="49"/>
      <c r="BJ58" s="49"/>
      <c r="BK58" s="49"/>
      <c r="BL58" s="49"/>
      <c r="BM58" s="49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</row>
    <row r="59" spans="2:123" s="50" customFormat="1" ht="16" customHeight="1" x14ac:dyDescent="0.2">
      <c r="B59" s="50" t="s">
        <v>475</v>
      </c>
      <c r="D59" s="43">
        <f t="shared" si="1"/>
        <v>3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98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43">
        <v>2</v>
      </c>
      <c r="AF59" s="43"/>
      <c r="AG59" s="43"/>
      <c r="AH59" s="43">
        <v>1</v>
      </c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H59" s="49"/>
      <c r="BI59" s="49"/>
      <c r="BJ59" s="49"/>
      <c r="BK59" s="49"/>
      <c r="BL59" s="49"/>
      <c r="BM59" s="49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</row>
    <row r="60" spans="2:123" s="50" customFormat="1" ht="16" customHeight="1" x14ac:dyDescent="0.2">
      <c r="B60" s="50" t="s">
        <v>476</v>
      </c>
      <c r="D60" s="43">
        <f t="shared" si="1"/>
        <v>2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98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43">
        <v>2</v>
      </c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H60" s="49"/>
      <c r="BI60" s="49"/>
      <c r="BJ60" s="49"/>
      <c r="BK60" s="49"/>
      <c r="BL60" s="49"/>
      <c r="BM60" s="49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</row>
    <row r="61" spans="2:123" s="50" customFormat="1" ht="16" customHeight="1" x14ac:dyDescent="0.2">
      <c r="B61" s="50" t="s">
        <v>441</v>
      </c>
      <c r="D61" s="43">
        <f t="shared" si="1"/>
        <v>9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98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43"/>
      <c r="AF61" s="43"/>
      <c r="AG61" s="43"/>
      <c r="AH61" s="43"/>
      <c r="AI61" s="43">
        <v>1</v>
      </c>
      <c r="AJ61" s="43"/>
      <c r="AK61" s="43"/>
      <c r="AL61" s="43">
        <v>1</v>
      </c>
      <c r="AM61" s="43">
        <v>1</v>
      </c>
      <c r="AN61" s="43">
        <v>1</v>
      </c>
      <c r="AO61" s="43"/>
      <c r="AP61" s="43"/>
      <c r="AQ61" s="43">
        <v>1</v>
      </c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>
        <v>1</v>
      </c>
      <c r="BE61" s="43"/>
      <c r="BF61" s="43"/>
      <c r="BG61" s="50">
        <v>1</v>
      </c>
      <c r="BH61" s="49">
        <v>1</v>
      </c>
      <c r="BI61" s="49"/>
      <c r="BJ61" s="49"/>
      <c r="BK61" s="49">
        <v>1</v>
      </c>
      <c r="BL61" s="49"/>
      <c r="BM61" s="49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</row>
    <row r="62" spans="2:123" s="50" customFormat="1" ht="16" customHeight="1" x14ac:dyDescent="0.2">
      <c r="B62" s="50" t="s">
        <v>477</v>
      </c>
      <c r="D62" s="43">
        <f t="shared" si="1"/>
        <v>4</v>
      </c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98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>
        <v>1</v>
      </c>
      <c r="AD62" s="57"/>
      <c r="AE62" s="43">
        <v>3</v>
      </c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H62" s="49"/>
      <c r="BI62" s="49"/>
      <c r="BJ62" s="49"/>
      <c r="BK62" s="49"/>
      <c r="BL62" s="49"/>
      <c r="BM62" s="49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</row>
    <row r="63" spans="2:123" s="50" customFormat="1" ht="16" customHeight="1" x14ac:dyDescent="0.2">
      <c r="B63" s="50" t="s">
        <v>458</v>
      </c>
      <c r="D63" s="43">
        <f t="shared" si="1"/>
        <v>3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98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43">
        <v>3</v>
      </c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H63" s="49"/>
      <c r="BI63" s="49"/>
      <c r="BJ63" s="49"/>
      <c r="BK63" s="49"/>
      <c r="BL63" s="49"/>
      <c r="BM63" s="49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</row>
    <row r="64" spans="2:123" s="50" customFormat="1" ht="16" customHeight="1" x14ac:dyDescent="0.2">
      <c r="B64" s="50" t="s">
        <v>474</v>
      </c>
      <c r="D64" s="43">
        <f t="shared" si="1"/>
        <v>3</v>
      </c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98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43"/>
      <c r="AF64" s="43">
        <v>1</v>
      </c>
      <c r="AG64" s="43"/>
      <c r="AH64" s="43"/>
      <c r="AI64" s="43">
        <v>2</v>
      </c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H64" s="49"/>
      <c r="BI64" s="49"/>
      <c r="BJ64" s="49"/>
      <c r="BK64" s="49"/>
      <c r="BL64" s="49"/>
      <c r="BM64" s="49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</row>
    <row r="65" spans="2:123" s="50" customFormat="1" ht="16" customHeight="1" x14ac:dyDescent="0.2">
      <c r="B65" s="50" t="s">
        <v>446</v>
      </c>
      <c r="D65" s="43">
        <f t="shared" si="1"/>
        <v>7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98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43">
        <v>1</v>
      </c>
      <c r="AF65" s="43"/>
      <c r="AG65" s="43"/>
      <c r="AH65" s="43">
        <v>1</v>
      </c>
      <c r="AI65" s="43">
        <v>3</v>
      </c>
      <c r="AJ65" s="43"/>
      <c r="AK65" s="43"/>
      <c r="AL65" s="43">
        <v>2</v>
      </c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H65" s="49"/>
      <c r="BI65" s="49"/>
      <c r="BJ65" s="49"/>
      <c r="BK65" s="49"/>
      <c r="BL65" s="49"/>
      <c r="BM65" s="49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</row>
    <row r="66" spans="2:123" s="50" customFormat="1" ht="16" customHeight="1" x14ac:dyDescent="0.2">
      <c r="B66" s="50" t="s">
        <v>471</v>
      </c>
      <c r="D66" s="43">
        <f t="shared" ref="D66:D97" si="2">SUM(M66:CN66)</f>
        <v>8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98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43"/>
      <c r="AF66" s="43"/>
      <c r="AG66" s="43"/>
      <c r="AH66" s="43"/>
      <c r="AI66" s="43">
        <v>2</v>
      </c>
      <c r="AJ66" s="43"/>
      <c r="AK66" s="43"/>
      <c r="AL66" s="43">
        <v>2</v>
      </c>
      <c r="AM66" s="43">
        <v>2</v>
      </c>
      <c r="AN66" s="43"/>
      <c r="AO66" s="43"/>
      <c r="AP66" s="43">
        <v>1</v>
      </c>
      <c r="AQ66" s="43">
        <v>1</v>
      </c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H66" s="49"/>
      <c r="BI66" s="49"/>
      <c r="BJ66" s="49"/>
      <c r="BK66" s="49"/>
      <c r="BL66" s="49"/>
      <c r="BM66" s="49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</row>
    <row r="67" spans="2:123" s="50" customFormat="1" ht="16" customHeight="1" x14ac:dyDescent="0.2">
      <c r="B67" s="50" t="s">
        <v>472</v>
      </c>
      <c r="D67" s="43">
        <f t="shared" si="2"/>
        <v>1</v>
      </c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98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43"/>
      <c r="AF67" s="43"/>
      <c r="AG67" s="43"/>
      <c r="AH67" s="43"/>
      <c r="AI67" s="43"/>
      <c r="AJ67" s="43"/>
      <c r="AK67" s="43"/>
      <c r="AL67" s="43">
        <v>1</v>
      </c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H67" s="49"/>
      <c r="BI67" s="49"/>
      <c r="BJ67" s="49"/>
      <c r="BK67" s="49"/>
      <c r="BL67" s="49"/>
      <c r="BM67" s="49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</row>
    <row r="68" spans="2:123" s="50" customFormat="1" ht="16" customHeight="1" x14ac:dyDescent="0.2">
      <c r="B68" s="50" t="s">
        <v>482</v>
      </c>
      <c r="D68" s="43">
        <f t="shared" si="2"/>
        <v>3</v>
      </c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98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>
        <v>1</v>
      </c>
      <c r="AQ68" s="43">
        <v>1</v>
      </c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>
        <v>1</v>
      </c>
      <c r="BE68" s="43"/>
      <c r="BF68" s="43"/>
      <c r="BH68" s="49"/>
      <c r="BI68" s="49"/>
      <c r="BJ68" s="49"/>
      <c r="BK68" s="49"/>
      <c r="BL68" s="49"/>
      <c r="BM68" s="49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</row>
    <row r="69" spans="2:123" s="50" customFormat="1" ht="16" customHeight="1" x14ac:dyDescent="0.2">
      <c r="B69" s="50" t="s">
        <v>451</v>
      </c>
      <c r="D69" s="43">
        <f t="shared" si="2"/>
        <v>2</v>
      </c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98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43"/>
      <c r="AF69" s="43">
        <v>2</v>
      </c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H69" s="49"/>
      <c r="BI69" s="49"/>
      <c r="BJ69" s="49"/>
      <c r="BK69" s="49"/>
      <c r="BL69" s="49"/>
      <c r="BM69" s="49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</row>
    <row r="70" spans="2:123" s="50" customFormat="1" ht="16" customHeight="1" x14ac:dyDescent="0.2">
      <c r="B70" s="50" t="s">
        <v>453</v>
      </c>
      <c r="D70" s="43">
        <f t="shared" si="2"/>
        <v>7</v>
      </c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98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>
        <v>1</v>
      </c>
      <c r="AD70" s="57"/>
      <c r="AE70" s="43">
        <v>3</v>
      </c>
      <c r="AF70" s="43">
        <v>3</v>
      </c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H70" s="49"/>
      <c r="BI70" s="49"/>
      <c r="BJ70" s="49"/>
      <c r="BK70" s="49"/>
      <c r="BL70" s="49"/>
      <c r="BM70" s="49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</row>
    <row r="71" spans="2:123" s="50" customFormat="1" ht="16" customHeight="1" x14ac:dyDescent="0.2">
      <c r="B71" s="50" t="s">
        <v>452</v>
      </c>
      <c r="D71" s="43">
        <f t="shared" si="2"/>
        <v>4</v>
      </c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98"/>
      <c r="S71" s="57"/>
      <c r="T71" s="57"/>
      <c r="U71" s="57"/>
      <c r="V71" s="57"/>
      <c r="W71" s="57"/>
      <c r="X71" s="57">
        <v>1</v>
      </c>
      <c r="Y71" s="57"/>
      <c r="Z71" s="57"/>
      <c r="AA71" s="57"/>
      <c r="AB71" s="57"/>
      <c r="AC71" s="57">
        <v>1</v>
      </c>
      <c r="AD71" s="57"/>
      <c r="AE71" s="43"/>
      <c r="AF71" s="43">
        <v>2</v>
      </c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H71" s="49"/>
      <c r="BI71" s="49"/>
      <c r="BJ71" s="49"/>
      <c r="BK71" s="49"/>
      <c r="BL71" s="49"/>
      <c r="BM71" s="49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</row>
    <row r="72" spans="2:123" s="50" customFormat="1" ht="16" customHeight="1" x14ac:dyDescent="0.2">
      <c r="B72" s="50" t="s">
        <v>454</v>
      </c>
      <c r="D72" s="43">
        <f t="shared" si="2"/>
        <v>6</v>
      </c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98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>
        <v>2</v>
      </c>
      <c r="AD72" s="57">
        <v>1</v>
      </c>
      <c r="AE72" s="43">
        <v>2</v>
      </c>
      <c r="AF72" s="43">
        <v>1</v>
      </c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H72" s="49"/>
      <c r="BI72" s="49"/>
      <c r="BJ72" s="49"/>
      <c r="BK72" s="49"/>
      <c r="BL72" s="49"/>
      <c r="BM72" s="49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</row>
    <row r="73" spans="2:123" s="50" customFormat="1" ht="16" customHeight="1" x14ac:dyDescent="0.2">
      <c r="B73" s="50" t="s">
        <v>464</v>
      </c>
      <c r="D73" s="43">
        <f t="shared" si="2"/>
        <v>2</v>
      </c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98"/>
      <c r="S73" s="57"/>
      <c r="T73" s="57"/>
      <c r="U73" s="57"/>
      <c r="V73" s="57"/>
      <c r="W73" s="57"/>
      <c r="X73" s="57">
        <v>1</v>
      </c>
      <c r="Y73" s="57"/>
      <c r="Z73" s="57"/>
      <c r="AA73" s="57"/>
      <c r="AB73" s="57"/>
      <c r="AC73" s="57"/>
      <c r="AD73" s="57">
        <v>1</v>
      </c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H73" s="49"/>
      <c r="BI73" s="49"/>
      <c r="BJ73" s="49"/>
      <c r="BK73" s="49"/>
      <c r="BL73" s="49"/>
      <c r="BM73" s="49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</row>
    <row r="74" spans="2:123" s="50" customFormat="1" ht="16" customHeight="1" x14ac:dyDescent="0.2">
      <c r="B74" s="50" t="s">
        <v>483</v>
      </c>
      <c r="D74" s="43">
        <f t="shared" si="2"/>
        <v>2</v>
      </c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98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43"/>
      <c r="AF74" s="43"/>
      <c r="AG74" s="43"/>
      <c r="AH74" s="43"/>
      <c r="AI74" s="43"/>
      <c r="AJ74" s="43"/>
      <c r="AK74" s="43"/>
      <c r="AL74" s="43"/>
      <c r="AM74" s="43">
        <v>1</v>
      </c>
      <c r="AN74" s="43">
        <v>1</v>
      </c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H74" s="49"/>
      <c r="BI74" s="49"/>
      <c r="BJ74" s="49"/>
      <c r="BK74" s="49"/>
      <c r="BL74" s="49"/>
      <c r="BM74" s="49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</row>
    <row r="75" spans="2:123" s="50" customFormat="1" ht="16" customHeight="1" x14ac:dyDescent="0.2">
      <c r="B75" s="50" t="s">
        <v>473</v>
      </c>
      <c r="D75" s="43">
        <f t="shared" si="2"/>
        <v>5</v>
      </c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98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43"/>
      <c r="AF75" s="43">
        <v>1</v>
      </c>
      <c r="AG75" s="43"/>
      <c r="AH75" s="43"/>
      <c r="AI75" s="43">
        <v>1</v>
      </c>
      <c r="AJ75" s="43">
        <v>2</v>
      </c>
      <c r="AK75" s="43"/>
      <c r="AL75" s="43"/>
      <c r="AM75" s="43">
        <v>1</v>
      </c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H75" s="49"/>
      <c r="BI75" s="49"/>
      <c r="BJ75" s="49"/>
      <c r="BK75" s="49"/>
      <c r="BL75" s="49"/>
      <c r="BM75" s="49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</row>
    <row r="76" spans="2:123" s="50" customFormat="1" ht="16" customHeight="1" x14ac:dyDescent="0.2">
      <c r="B76" s="50" t="s">
        <v>442</v>
      </c>
      <c r="D76" s="43">
        <f t="shared" si="2"/>
        <v>8</v>
      </c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98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43"/>
      <c r="AF76" s="43">
        <v>1</v>
      </c>
      <c r="AG76" s="43"/>
      <c r="AH76" s="43"/>
      <c r="AI76" s="43">
        <v>2</v>
      </c>
      <c r="AJ76" s="43">
        <v>3</v>
      </c>
      <c r="AK76" s="43"/>
      <c r="AL76" s="43"/>
      <c r="AM76" s="43">
        <v>1</v>
      </c>
      <c r="AN76" s="43">
        <v>1</v>
      </c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H76" s="49"/>
      <c r="BI76" s="49"/>
      <c r="BJ76" s="49"/>
      <c r="BK76" s="49"/>
      <c r="BL76" s="49"/>
      <c r="BM76" s="49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</row>
    <row r="77" spans="2:123" s="50" customFormat="1" ht="16" customHeight="1" x14ac:dyDescent="0.2">
      <c r="B77" s="50" t="s">
        <v>448</v>
      </c>
      <c r="D77" s="43">
        <f t="shared" si="2"/>
        <v>10</v>
      </c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98"/>
      <c r="S77" s="57">
        <v>1</v>
      </c>
      <c r="T77" s="57">
        <v>1</v>
      </c>
      <c r="U77" s="57"/>
      <c r="V77" s="57"/>
      <c r="W77" s="57"/>
      <c r="X77" s="57">
        <v>1</v>
      </c>
      <c r="Y77" s="57"/>
      <c r="Z77" s="57"/>
      <c r="AA77" s="57"/>
      <c r="AB77" s="57"/>
      <c r="AC77" s="57">
        <v>1</v>
      </c>
      <c r="AD77" s="57"/>
      <c r="AE77" s="43"/>
      <c r="AF77" s="43">
        <v>2</v>
      </c>
      <c r="AG77" s="43">
        <v>2</v>
      </c>
      <c r="AH77" s="43"/>
      <c r="AI77" s="43"/>
      <c r="AJ77" s="43">
        <v>2</v>
      </c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H77" s="49"/>
      <c r="BI77" s="49"/>
      <c r="BJ77" s="49"/>
      <c r="BK77" s="49"/>
      <c r="BL77" s="49"/>
      <c r="BM77" s="49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</row>
    <row r="78" spans="2:123" s="50" customFormat="1" ht="16" customHeight="1" x14ac:dyDescent="0.2">
      <c r="B78" s="50" t="s">
        <v>456</v>
      </c>
      <c r="D78" s="43">
        <f t="shared" si="2"/>
        <v>4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98"/>
      <c r="S78" s="57"/>
      <c r="T78" s="57">
        <v>1</v>
      </c>
      <c r="U78" s="57"/>
      <c r="V78" s="57"/>
      <c r="W78" s="57"/>
      <c r="X78" s="57"/>
      <c r="Y78" s="57"/>
      <c r="Z78" s="57"/>
      <c r="AA78" s="57"/>
      <c r="AB78" s="57"/>
      <c r="AC78" s="57">
        <v>1</v>
      </c>
      <c r="AD78" s="57"/>
      <c r="AE78" s="43"/>
      <c r="AF78" s="43">
        <v>1</v>
      </c>
      <c r="AG78" s="43">
        <v>1</v>
      </c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H78" s="49"/>
      <c r="BI78" s="49"/>
      <c r="BJ78" s="49"/>
      <c r="BK78" s="49"/>
      <c r="BL78" s="49"/>
      <c r="BM78" s="49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</row>
    <row r="79" spans="2:123" s="50" customFormat="1" ht="16" customHeight="1" x14ac:dyDescent="0.2">
      <c r="B79" s="50" t="s">
        <v>469</v>
      </c>
      <c r="D79" s="43">
        <f t="shared" si="2"/>
        <v>3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98"/>
      <c r="S79" s="57"/>
      <c r="T79" s="57">
        <v>1</v>
      </c>
      <c r="U79" s="57">
        <v>1</v>
      </c>
      <c r="V79" s="57">
        <v>1</v>
      </c>
      <c r="W79" s="57"/>
      <c r="X79" s="57"/>
      <c r="Y79" s="57"/>
      <c r="Z79" s="57"/>
      <c r="AA79" s="57"/>
      <c r="AB79" s="57"/>
      <c r="AC79" s="57"/>
      <c r="AD79" s="57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H79" s="49"/>
      <c r="BI79" s="49"/>
      <c r="BJ79" s="49"/>
      <c r="BK79" s="49"/>
      <c r="BL79" s="49"/>
      <c r="BM79" s="49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</row>
    <row r="80" spans="2:123" s="50" customFormat="1" ht="16" customHeight="1" x14ac:dyDescent="0.2">
      <c r="B80" s="50" t="s">
        <v>481</v>
      </c>
      <c r="D80" s="43">
        <f t="shared" si="2"/>
        <v>1</v>
      </c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98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>
        <v>1</v>
      </c>
      <c r="AD80" s="57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H80" s="49"/>
      <c r="BI80" s="49"/>
      <c r="BJ80" s="49"/>
      <c r="BK80" s="49"/>
      <c r="BL80" s="49"/>
      <c r="BM80" s="49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</row>
    <row r="81" spans="2:123" s="50" customFormat="1" ht="16" customHeight="1" x14ac:dyDescent="0.2">
      <c r="B81" s="50" t="s">
        <v>455</v>
      </c>
      <c r="D81" s="43">
        <f t="shared" si="2"/>
        <v>5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98"/>
      <c r="S81" s="57"/>
      <c r="T81" s="57"/>
      <c r="U81" s="57"/>
      <c r="V81" s="57"/>
      <c r="W81" s="57"/>
      <c r="X81" s="57">
        <v>2</v>
      </c>
      <c r="Y81" s="57"/>
      <c r="Z81" s="57"/>
      <c r="AA81" s="57"/>
      <c r="AB81" s="57"/>
      <c r="AC81" s="57">
        <v>2</v>
      </c>
      <c r="AD81" s="57"/>
      <c r="AE81" s="43"/>
      <c r="AF81" s="43">
        <v>1</v>
      </c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H81" s="49"/>
      <c r="BI81" s="49"/>
      <c r="BJ81" s="49"/>
      <c r="BK81" s="49"/>
      <c r="BL81" s="49"/>
      <c r="BM81" s="49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</row>
    <row r="82" spans="2:123" s="50" customFormat="1" ht="16" customHeight="1" x14ac:dyDescent="0.2">
      <c r="B82" s="50" t="s">
        <v>463</v>
      </c>
      <c r="D82" s="43">
        <f t="shared" si="2"/>
        <v>2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98"/>
      <c r="S82" s="57"/>
      <c r="T82" s="57"/>
      <c r="U82" s="57"/>
      <c r="V82" s="57"/>
      <c r="W82" s="57"/>
      <c r="X82" s="57">
        <v>1</v>
      </c>
      <c r="Y82" s="57"/>
      <c r="Z82" s="57"/>
      <c r="AA82" s="57"/>
      <c r="AB82" s="57"/>
      <c r="AC82" s="57">
        <v>1</v>
      </c>
      <c r="AD82" s="57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H82" s="49"/>
      <c r="BI82" s="49"/>
      <c r="BJ82" s="49"/>
      <c r="BK82" s="49"/>
      <c r="BL82" s="49"/>
      <c r="BM82" s="49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</row>
    <row r="83" spans="2:123" s="50" customFormat="1" ht="16" customHeight="1" x14ac:dyDescent="0.2">
      <c r="B83" s="50" t="s">
        <v>462</v>
      </c>
      <c r="D83" s="43">
        <f t="shared" si="2"/>
        <v>2</v>
      </c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98"/>
      <c r="S83" s="57"/>
      <c r="T83" s="57"/>
      <c r="U83" s="57"/>
      <c r="V83" s="57">
        <v>1</v>
      </c>
      <c r="W83" s="57"/>
      <c r="X83" s="57">
        <v>1</v>
      </c>
      <c r="Y83" s="57"/>
      <c r="Z83" s="57"/>
      <c r="AA83" s="57"/>
      <c r="AB83" s="57"/>
      <c r="AC83" s="57"/>
      <c r="AD83" s="57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H83" s="49"/>
      <c r="BI83" s="49"/>
      <c r="BJ83" s="49"/>
      <c r="BK83" s="49"/>
      <c r="BL83" s="49"/>
      <c r="BM83" s="49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</row>
    <row r="84" spans="2:123" s="50" customFormat="1" ht="16" customHeight="1" x14ac:dyDescent="0.2">
      <c r="B84" s="50" t="s">
        <v>465</v>
      </c>
      <c r="D84" s="43">
        <f t="shared" si="2"/>
        <v>3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98"/>
      <c r="S84" s="57"/>
      <c r="T84" s="57"/>
      <c r="U84" s="57"/>
      <c r="V84" s="57"/>
      <c r="W84" s="57">
        <v>1</v>
      </c>
      <c r="X84" s="57">
        <v>1</v>
      </c>
      <c r="Y84" s="57"/>
      <c r="Z84" s="57"/>
      <c r="AA84" s="57"/>
      <c r="AB84" s="57"/>
      <c r="AC84" s="57">
        <v>1</v>
      </c>
      <c r="AD84" s="57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H84" s="49"/>
      <c r="BI84" s="49"/>
      <c r="BJ84" s="49"/>
      <c r="BK84" s="49"/>
      <c r="BL84" s="49"/>
      <c r="BM84" s="49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</row>
    <row r="85" spans="2:123" s="50" customFormat="1" ht="16" customHeight="1" x14ac:dyDescent="0.2">
      <c r="B85" s="50" t="s">
        <v>466</v>
      </c>
      <c r="D85" s="43">
        <f t="shared" si="2"/>
        <v>1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98"/>
      <c r="S85" s="57"/>
      <c r="T85" s="57"/>
      <c r="U85" s="57"/>
      <c r="V85" s="57"/>
      <c r="W85" s="57">
        <v>1</v>
      </c>
      <c r="X85" s="57"/>
      <c r="Y85" s="57"/>
      <c r="Z85" s="57"/>
      <c r="AA85" s="57"/>
      <c r="AB85" s="57"/>
      <c r="AC85" s="57"/>
      <c r="AD85" s="57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H85" s="49"/>
      <c r="BI85" s="49"/>
      <c r="BJ85" s="49"/>
      <c r="BK85" s="49"/>
      <c r="BL85" s="49"/>
      <c r="BM85" s="49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</row>
    <row r="86" spans="2:123" s="50" customFormat="1" ht="16" customHeight="1" x14ac:dyDescent="0.2">
      <c r="B86" s="50" t="s">
        <v>470</v>
      </c>
      <c r="D86" s="43">
        <f t="shared" si="2"/>
        <v>1</v>
      </c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98"/>
      <c r="S86" s="57"/>
      <c r="T86" s="57"/>
      <c r="U86" s="57">
        <v>1</v>
      </c>
      <c r="V86" s="57"/>
      <c r="W86" s="57"/>
      <c r="X86" s="57"/>
      <c r="Y86" s="57"/>
      <c r="Z86" s="57"/>
      <c r="AA86" s="57"/>
      <c r="AB86" s="57"/>
      <c r="AC86" s="57"/>
      <c r="AD86" s="57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H86" s="49"/>
      <c r="BI86" s="49"/>
      <c r="BJ86" s="49"/>
      <c r="BK86" s="49"/>
      <c r="BL86" s="49"/>
      <c r="BM86" s="49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</row>
    <row r="87" spans="2:123" s="50" customFormat="1" ht="16" customHeight="1" x14ac:dyDescent="0.2">
      <c r="B87" s="50" t="s">
        <v>468</v>
      </c>
      <c r="D87" s="43">
        <f t="shared" si="2"/>
        <v>6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98"/>
      <c r="S87" s="57"/>
      <c r="T87" s="57"/>
      <c r="U87" s="57">
        <v>1</v>
      </c>
      <c r="V87" s="57">
        <v>1</v>
      </c>
      <c r="W87" s="57"/>
      <c r="X87" s="57">
        <v>1</v>
      </c>
      <c r="Y87" s="57"/>
      <c r="Z87" s="57"/>
      <c r="AA87" s="57"/>
      <c r="AB87" s="57"/>
      <c r="AC87" s="57"/>
      <c r="AD87" s="57">
        <v>2</v>
      </c>
      <c r="AE87" s="43"/>
      <c r="AF87" s="43"/>
      <c r="AG87" s="43">
        <v>1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H87" s="49"/>
      <c r="BI87" s="49"/>
      <c r="BJ87" s="49"/>
      <c r="BK87" s="49"/>
      <c r="BL87" s="49"/>
      <c r="BM87" s="49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</row>
    <row r="88" spans="2:123" s="50" customFormat="1" ht="16" customHeight="1" x14ac:dyDescent="0.2">
      <c r="B88" s="50" t="s">
        <v>484</v>
      </c>
      <c r="D88" s="43">
        <f t="shared" si="2"/>
        <v>1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98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43"/>
      <c r="AF88" s="43"/>
      <c r="AG88" s="43"/>
      <c r="AH88" s="43"/>
      <c r="AI88" s="43"/>
      <c r="AJ88" s="43"/>
      <c r="AK88" s="43">
        <v>1</v>
      </c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H88" s="49"/>
      <c r="BI88" s="49"/>
      <c r="BJ88" s="49"/>
      <c r="BK88" s="49"/>
      <c r="BL88" s="49"/>
      <c r="BM88" s="49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</row>
    <row r="89" spans="2:123" s="50" customFormat="1" ht="16" customHeight="1" x14ac:dyDescent="0.2">
      <c r="B89" s="50" t="s">
        <v>486</v>
      </c>
      <c r="D89" s="43">
        <f t="shared" si="2"/>
        <v>1</v>
      </c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98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43"/>
      <c r="AF89" s="43"/>
      <c r="AG89" s="43"/>
      <c r="AH89" s="43"/>
      <c r="AI89" s="43"/>
      <c r="AJ89" s="43"/>
      <c r="AK89" s="43">
        <v>1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H89" s="49"/>
      <c r="BI89" s="49"/>
      <c r="BJ89" s="49"/>
      <c r="BK89" s="49"/>
      <c r="BL89" s="49"/>
      <c r="BM89" s="49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</row>
    <row r="90" spans="2:123" s="50" customFormat="1" ht="16" customHeight="1" x14ac:dyDescent="0.2">
      <c r="B90" s="50" t="s">
        <v>485</v>
      </c>
      <c r="D90" s="43">
        <f t="shared" si="2"/>
        <v>1</v>
      </c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98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43"/>
      <c r="AF90" s="43"/>
      <c r="AG90" s="43"/>
      <c r="AH90" s="43">
        <v>1</v>
      </c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H90" s="49"/>
      <c r="BI90" s="49"/>
      <c r="BJ90" s="49"/>
      <c r="BK90" s="49"/>
      <c r="BL90" s="49"/>
      <c r="BM90" s="49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</row>
    <row r="91" spans="2:123" s="50" customFormat="1" ht="16" customHeight="1" x14ac:dyDescent="0.2">
      <c r="B91" s="50" t="s">
        <v>467</v>
      </c>
      <c r="D91" s="43">
        <f t="shared" si="2"/>
        <v>1</v>
      </c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98"/>
      <c r="S91" s="57"/>
      <c r="T91" s="57"/>
      <c r="U91" s="57"/>
      <c r="V91" s="57"/>
      <c r="W91" s="57">
        <v>1</v>
      </c>
      <c r="X91" s="57"/>
      <c r="Y91" s="57"/>
      <c r="Z91" s="57"/>
      <c r="AA91" s="57"/>
      <c r="AB91" s="57"/>
      <c r="AC91" s="57"/>
      <c r="AD91" s="57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H91" s="49"/>
      <c r="BI91" s="49"/>
      <c r="BJ91" s="49"/>
      <c r="BK91" s="49"/>
      <c r="BL91" s="49"/>
      <c r="BM91" s="49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</row>
    <row r="92" spans="2:123" s="50" customFormat="1" ht="16" customHeight="1" x14ac:dyDescent="0.2">
      <c r="B92" s="50" t="s">
        <v>461</v>
      </c>
      <c r="D92" s="43">
        <f t="shared" si="2"/>
        <v>6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98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>
        <v>3</v>
      </c>
      <c r="AE92" s="43"/>
      <c r="AF92" s="43"/>
      <c r="AG92" s="43">
        <v>1</v>
      </c>
      <c r="AH92" s="43">
        <v>1</v>
      </c>
      <c r="AI92" s="43"/>
      <c r="AJ92" s="43"/>
      <c r="AK92" s="43">
        <v>1</v>
      </c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H92" s="49"/>
      <c r="BI92" s="49"/>
      <c r="BJ92" s="49"/>
      <c r="BK92" s="49"/>
      <c r="BL92" s="49"/>
      <c r="BM92" s="49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</row>
    <row r="93" spans="2:123" s="50" customFormat="1" ht="16" customHeight="1" x14ac:dyDescent="0.2">
      <c r="B93" s="50" t="s">
        <v>480</v>
      </c>
      <c r="D93" s="43">
        <f t="shared" si="2"/>
        <v>1</v>
      </c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98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43"/>
      <c r="AF93" s="43"/>
      <c r="AG93" s="43"/>
      <c r="AH93" s="43">
        <v>1</v>
      </c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H93" s="49"/>
      <c r="BI93" s="49"/>
      <c r="BJ93" s="49"/>
      <c r="BK93" s="49"/>
      <c r="BL93" s="49"/>
      <c r="BM93" s="49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</row>
    <row r="94" spans="2:123" s="50" customFormat="1" ht="16" customHeight="1" x14ac:dyDescent="0.2">
      <c r="B94" s="50" t="s">
        <v>460</v>
      </c>
      <c r="D94" s="43">
        <f t="shared" si="2"/>
        <v>5</v>
      </c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98"/>
      <c r="S94" s="57"/>
      <c r="T94" s="57"/>
      <c r="U94" s="57"/>
      <c r="V94" s="57"/>
      <c r="W94" s="57">
        <v>1</v>
      </c>
      <c r="X94" s="57"/>
      <c r="Y94" s="57"/>
      <c r="Z94" s="57"/>
      <c r="AA94" s="57"/>
      <c r="AB94" s="57"/>
      <c r="AC94" s="57">
        <v>1</v>
      </c>
      <c r="AD94" s="57">
        <v>3</v>
      </c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H94" s="49"/>
      <c r="BI94" s="49"/>
      <c r="BJ94" s="49"/>
      <c r="BK94" s="49"/>
      <c r="BL94" s="49"/>
      <c r="BM94" s="49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</row>
    <row r="95" spans="2:123" s="50" customFormat="1" ht="16" customHeight="1" x14ac:dyDescent="0.2">
      <c r="B95" s="50" t="s">
        <v>449</v>
      </c>
      <c r="D95" s="43">
        <f t="shared" si="2"/>
        <v>8</v>
      </c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98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v>3</v>
      </c>
      <c r="AE95" s="43">
        <v>2</v>
      </c>
      <c r="AF95" s="43"/>
      <c r="AG95" s="43"/>
      <c r="AH95" s="43">
        <v>3</v>
      </c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H95" s="49"/>
      <c r="BI95" s="49"/>
      <c r="BJ95" s="49"/>
      <c r="BK95" s="49"/>
      <c r="BL95" s="49"/>
      <c r="BM95" s="49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</row>
    <row r="96" spans="2:123" s="50" customFormat="1" ht="16" customHeight="1" x14ac:dyDescent="0.2">
      <c r="B96" s="50" t="s">
        <v>459</v>
      </c>
      <c r="D96" s="43">
        <f t="shared" si="2"/>
        <v>5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98"/>
      <c r="S96" s="57"/>
      <c r="T96" s="57"/>
      <c r="U96" s="57"/>
      <c r="V96" s="57"/>
      <c r="W96" s="57">
        <v>1</v>
      </c>
      <c r="X96" s="57"/>
      <c r="Y96" s="57"/>
      <c r="Z96" s="57"/>
      <c r="AA96" s="57"/>
      <c r="AB96" s="57"/>
      <c r="AC96" s="57">
        <v>1</v>
      </c>
      <c r="AD96" s="57">
        <v>1</v>
      </c>
      <c r="AE96" s="43">
        <v>2</v>
      </c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H96" s="49"/>
      <c r="BI96" s="49"/>
      <c r="BJ96" s="49"/>
      <c r="BK96" s="49"/>
      <c r="BL96" s="49"/>
      <c r="BM96" s="49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</row>
    <row r="97" spans="1:124" s="50" customFormat="1" ht="16" customHeight="1" x14ac:dyDescent="0.2">
      <c r="B97" s="50" t="s">
        <v>457</v>
      </c>
      <c r="D97" s="43">
        <f t="shared" si="2"/>
        <v>1</v>
      </c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98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43">
        <v>1</v>
      </c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H97" s="49"/>
      <c r="BI97" s="49"/>
      <c r="BJ97" s="49"/>
      <c r="BK97" s="49"/>
      <c r="BL97" s="49"/>
      <c r="BM97" s="49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</row>
    <row r="98" spans="1:124" s="50" customFormat="1" ht="16" customHeight="1" x14ac:dyDescent="0.2">
      <c r="D98" s="43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98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H98" s="49"/>
      <c r="BI98" s="49"/>
      <c r="BJ98" s="49"/>
      <c r="BK98" s="49"/>
      <c r="BL98" s="49"/>
      <c r="BM98" s="49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</row>
    <row r="99" spans="1:124" s="55" customFormat="1" x14ac:dyDescent="0.2">
      <c r="A99" s="54" t="s">
        <v>422</v>
      </c>
      <c r="D99" s="56"/>
      <c r="E99" s="56"/>
      <c r="F99" s="56"/>
      <c r="G99" s="56"/>
      <c r="H99" s="56"/>
      <c r="I99" s="56"/>
      <c r="J99" s="56"/>
      <c r="K99" s="56"/>
      <c r="L99" s="56"/>
      <c r="M99" s="56">
        <f t="shared" ref="M99:BS99" si="3">SUM(M2:M98)</f>
        <v>0</v>
      </c>
      <c r="N99" s="56">
        <f t="shared" si="3"/>
        <v>0</v>
      </c>
      <c r="O99" s="56">
        <f t="shared" si="3"/>
        <v>0</v>
      </c>
      <c r="P99" s="56">
        <f t="shared" si="3"/>
        <v>0</v>
      </c>
      <c r="Q99" s="56">
        <f t="shared" si="3"/>
        <v>0</v>
      </c>
      <c r="R99" s="100"/>
      <c r="S99" s="56">
        <f t="shared" si="3"/>
        <v>1</v>
      </c>
      <c r="T99" s="56">
        <f t="shared" si="3"/>
        <v>3</v>
      </c>
      <c r="U99" s="56">
        <f t="shared" si="3"/>
        <v>3</v>
      </c>
      <c r="V99" s="56">
        <f t="shared" si="3"/>
        <v>3</v>
      </c>
      <c r="W99" s="56">
        <f t="shared" si="3"/>
        <v>5</v>
      </c>
      <c r="X99" s="56">
        <f t="shared" si="3"/>
        <v>9</v>
      </c>
      <c r="Y99" s="56"/>
      <c r="Z99" s="56">
        <f t="shared" si="3"/>
        <v>0</v>
      </c>
      <c r="AA99" s="56">
        <f t="shared" si="3"/>
        <v>0</v>
      </c>
      <c r="AB99" s="56">
        <f t="shared" si="3"/>
        <v>0</v>
      </c>
      <c r="AC99" s="56">
        <f t="shared" si="3"/>
        <v>14</v>
      </c>
      <c r="AD99" s="56">
        <f t="shared" si="3"/>
        <v>14</v>
      </c>
      <c r="AE99" s="56">
        <f t="shared" si="3"/>
        <v>21</v>
      </c>
      <c r="AF99" s="56">
        <f t="shared" si="3"/>
        <v>15</v>
      </c>
      <c r="AG99" s="56">
        <f t="shared" si="3"/>
        <v>5</v>
      </c>
      <c r="AH99" s="56">
        <f t="shared" si="3"/>
        <v>18</v>
      </c>
      <c r="AI99" s="56">
        <f t="shared" si="3"/>
        <v>11</v>
      </c>
      <c r="AJ99" s="56">
        <f t="shared" si="3"/>
        <v>7</v>
      </c>
      <c r="AK99" s="56">
        <f t="shared" si="3"/>
        <v>7</v>
      </c>
      <c r="AL99" s="56">
        <f t="shared" si="3"/>
        <v>14</v>
      </c>
      <c r="AM99" s="56">
        <f t="shared" si="3"/>
        <v>6</v>
      </c>
      <c r="AN99" s="56">
        <f t="shared" si="3"/>
        <v>6</v>
      </c>
      <c r="AO99" s="56">
        <f t="shared" si="3"/>
        <v>13</v>
      </c>
      <c r="AP99" s="56">
        <f t="shared" si="3"/>
        <v>2</v>
      </c>
      <c r="AQ99" s="56">
        <f>SUM(AQ2:AQ98)</f>
        <v>13</v>
      </c>
      <c r="AR99" s="56">
        <f>SUM(AR2:AR98)</f>
        <v>5</v>
      </c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>
        <f>SUM(BC2:BC98)</f>
        <v>10</v>
      </c>
      <c r="BD99" s="56">
        <f t="shared" si="3"/>
        <v>15</v>
      </c>
      <c r="BE99" s="56">
        <f t="shared" si="3"/>
        <v>17</v>
      </c>
      <c r="BF99" s="56">
        <f t="shared" si="3"/>
        <v>17</v>
      </c>
      <c r="BG99" s="56">
        <f t="shared" si="3"/>
        <v>3</v>
      </c>
      <c r="BH99" s="56">
        <f t="shared" si="3"/>
        <v>16</v>
      </c>
      <c r="BI99" s="56">
        <f t="shared" si="3"/>
        <v>17</v>
      </c>
      <c r="BJ99" s="56">
        <f t="shared" si="3"/>
        <v>6</v>
      </c>
      <c r="BK99" s="56">
        <f t="shared" si="3"/>
        <v>7</v>
      </c>
      <c r="BL99" s="56">
        <f t="shared" si="3"/>
        <v>17</v>
      </c>
      <c r="BM99" s="56">
        <f t="shared" si="3"/>
        <v>25</v>
      </c>
      <c r="BN99" s="56">
        <f t="shared" si="3"/>
        <v>4</v>
      </c>
      <c r="BO99" s="56">
        <f t="shared" si="3"/>
        <v>9</v>
      </c>
      <c r="BP99" s="56">
        <f t="shared" si="3"/>
        <v>15</v>
      </c>
      <c r="BQ99" s="56">
        <f t="shared" si="3"/>
        <v>8</v>
      </c>
      <c r="BR99" s="56">
        <f t="shared" si="3"/>
        <v>16</v>
      </c>
      <c r="BS99" s="56">
        <f t="shared" si="3"/>
        <v>8</v>
      </c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</row>
    <row r="100" spans="1:124" s="33" customFormat="1" ht="17" thickBot="1" x14ac:dyDescent="0.25">
      <c r="A100" s="33" t="s">
        <v>390</v>
      </c>
      <c r="B100" s="33" t="s">
        <v>45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>
        <v>50</v>
      </c>
      <c r="T100" s="47">
        <v>51</v>
      </c>
      <c r="U100" s="47">
        <v>52</v>
      </c>
      <c r="V100" s="47">
        <v>53</v>
      </c>
      <c r="W100" s="47">
        <v>54</v>
      </c>
      <c r="X100" s="47">
        <v>55</v>
      </c>
      <c r="Y100" s="47"/>
      <c r="Z100" s="47">
        <v>36</v>
      </c>
      <c r="AA100" s="47">
        <v>37</v>
      </c>
      <c r="AB100" s="47">
        <v>38</v>
      </c>
      <c r="AC100" s="47">
        <v>39</v>
      </c>
      <c r="AD100" s="47">
        <v>40</v>
      </c>
      <c r="AE100" s="47">
        <v>41</v>
      </c>
      <c r="AF100" s="47">
        <v>42</v>
      </c>
      <c r="AG100" s="47">
        <v>43</v>
      </c>
      <c r="AH100" s="47">
        <v>44</v>
      </c>
      <c r="AI100" s="47">
        <v>45</v>
      </c>
      <c r="AJ100" s="47">
        <v>46</v>
      </c>
      <c r="AK100" s="47">
        <v>47</v>
      </c>
      <c r="AL100" s="47">
        <v>48</v>
      </c>
      <c r="AM100" s="47">
        <v>49</v>
      </c>
      <c r="AN100" s="47">
        <v>50</v>
      </c>
      <c r="AO100" s="47">
        <v>51</v>
      </c>
      <c r="AP100" s="47">
        <v>52</v>
      </c>
      <c r="AQ100" s="47">
        <v>53</v>
      </c>
      <c r="AR100" s="47">
        <v>54</v>
      </c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>
        <v>55</v>
      </c>
      <c r="BD100" s="47">
        <v>56</v>
      </c>
      <c r="BE100" s="47">
        <v>57</v>
      </c>
      <c r="BF100" s="47">
        <v>58</v>
      </c>
      <c r="BG100" s="47">
        <v>59</v>
      </c>
      <c r="BH100" s="47">
        <v>60</v>
      </c>
      <c r="BI100" s="47">
        <v>61</v>
      </c>
      <c r="BJ100" s="47">
        <v>62</v>
      </c>
      <c r="BK100" s="47">
        <v>63</v>
      </c>
      <c r="BL100" s="47">
        <v>64</v>
      </c>
      <c r="BM100" s="47">
        <v>65</v>
      </c>
      <c r="BN100" s="47">
        <v>66</v>
      </c>
      <c r="BO100" s="47">
        <v>67</v>
      </c>
      <c r="BP100" s="47">
        <v>68</v>
      </c>
      <c r="BQ100" s="47">
        <v>69</v>
      </c>
      <c r="BR100" s="47">
        <v>70</v>
      </c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33" t="s">
        <v>392</v>
      </c>
    </row>
    <row r="101" spans="1:124" x14ac:dyDescent="0.2">
      <c r="A101" t="s">
        <v>185</v>
      </c>
      <c r="B101" s="37" t="str">
        <f>VLOOKUP($A101,endogenous!$A:$B,2,0)</f>
        <v>crf_human</v>
      </c>
      <c r="C101" s="37"/>
      <c r="D101" s="43" t="s">
        <v>4</v>
      </c>
      <c r="E101" s="43" t="s">
        <v>4</v>
      </c>
      <c r="F101" s="43" t="s">
        <v>4</v>
      </c>
      <c r="G101" s="43" t="s">
        <v>4</v>
      </c>
      <c r="H101" s="43" t="s">
        <v>4</v>
      </c>
      <c r="I101" s="43" t="s">
        <v>4</v>
      </c>
      <c r="J101" s="43" t="s">
        <v>73</v>
      </c>
      <c r="K101" s="43" t="s">
        <v>89</v>
      </c>
      <c r="L101" s="43" t="s">
        <v>89</v>
      </c>
      <c r="M101" s="43" t="s">
        <v>72</v>
      </c>
      <c r="N101" s="43" t="s">
        <v>72</v>
      </c>
      <c r="O101" s="43" t="s">
        <v>99</v>
      </c>
      <c r="P101" s="43" t="s">
        <v>73</v>
      </c>
      <c r="Q101" s="43" t="s">
        <v>94</v>
      </c>
      <c r="R101" s="90"/>
      <c r="S101" s="43" t="s">
        <v>4</v>
      </c>
      <c r="T101" s="43" t="s">
        <v>4</v>
      </c>
      <c r="U101" s="43" t="s">
        <v>4</v>
      </c>
      <c r="V101" s="46" t="s">
        <v>4</v>
      </c>
      <c r="W101" s="43" t="s">
        <v>4</v>
      </c>
      <c r="X101" s="43" t="s">
        <v>4</v>
      </c>
      <c r="Y101" s="90"/>
      <c r="Z101" s="63" t="s">
        <v>74</v>
      </c>
      <c r="AA101" s="43" t="s">
        <v>94</v>
      </c>
      <c r="AB101" s="43" t="s">
        <v>103</v>
      </c>
      <c r="AC101" s="57" t="s">
        <v>75</v>
      </c>
      <c r="AD101" s="43" t="s">
        <v>81</v>
      </c>
      <c r="AE101" s="43" t="s">
        <v>94</v>
      </c>
      <c r="AF101" s="43" t="s">
        <v>94</v>
      </c>
      <c r="AG101" s="43" t="s">
        <v>98</v>
      </c>
      <c r="AH101" s="43" t="s">
        <v>89</v>
      </c>
      <c r="AI101" s="43" t="s">
        <v>96</v>
      </c>
      <c r="AJ101" s="43" t="s">
        <v>94</v>
      </c>
      <c r="AK101" s="43" t="s">
        <v>89</v>
      </c>
      <c r="AL101" s="43" t="s">
        <v>101</v>
      </c>
      <c r="AM101" s="43" t="s">
        <v>102</v>
      </c>
      <c r="AN101" s="43" t="s">
        <v>98</v>
      </c>
      <c r="AO101" s="43" t="s">
        <v>102</v>
      </c>
      <c r="AP101" s="43" t="s">
        <v>89</v>
      </c>
      <c r="AQ101" s="43" t="s">
        <v>97</v>
      </c>
      <c r="AR101" s="43" t="s">
        <v>94</v>
      </c>
      <c r="AS101" s="43" t="s">
        <v>4</v>
      </c>
      <c r="AT101" s="43" t="s">
        <v>4</v>
      </c>
      <c r="AU101" s="43" t="s">
        <v>4</v>
      </c>
      <c r="AV101" s="43" t="s">
        <v>4</v>
      </c>
      <c r="AW101" s="43" t="s">
        <v>4</v>
      </c>
      <c r="AX101" s="43" t="s">
        <v>4</v>
      </c>
      <c r="AY101" s="43" t="s">
        <v>4</v>
      </c>
      <c r="AZ101" s="43" t="s">
        <v>4</v>
      </c>
      <c r="BA101" s="43" t="s">
        <v>4</v>
      </c>
      <c r="BB101" s="43" t="s">
        <v>4</v>
      </c>
      <c r="BC101" s="43" t="s">
        <v>102</v>
      </c>
      <c r="BD101" s="43" t="s">
        <v>97</v>
      </c>
      <c r="BE101" s="43" t="s">
        <v>97</v>
      </c>
      <c r="BF101" s="43" t="s">
        <v>102</v>
      </c>
      <c r="BG101" s="43" t="s">
        <v>81</v>
      </c>
      <c r="BH101" s="43" t="s">
        <v>73</v>
      </c>
      <c r="BI101" s="43" t="s">
        <v>100</v>
      </c>
      <c r="BJ101" s="43" t="s">
        <v>98</v>
      </c>
      <c r="BK101" s="43" t="s">
        <v>95</v>
      </c>
      <c r="BL101" s="43" t="s">
        <v>94</v>
      </c>
      <c r="BM101" s="43" t="s">
        <v>101</v>
      </c>
      <c r="BN101" s="43" t="s">
        <v>89</v>
      </c>
      <c r="BO101" s="43" t="s">
        <v>99</v>
      </c>
      <c r="BP101" s="66" t="s">
        <v>99</v>
      </c>
      <c r="BQ101" s="43" t="s">
        <v>4</v>
      </c>
      <c r="BR101" s="43" t="s">
        <v>4</v>
      </c>
      <c r="BS101" s="43" t="s">
        <v>4</v>
      </c>
      <c r="BT101" s="43" t="s">
        <v>4</v>
      </c>
      <c r="BU101" s="43" t="s">
        <v>4</v>
      </c>
      <c r="BV101" s="43" t="s">
        <v>4</v>
      </c>
      <c r="BW101" s="43" t="s">
        <v>4</v>
      </c>
      <c r="BX101" s="43" t="s">
        <v>4</v>
      </c>
      <c r="BY101" s="43" t="s">
        <v>4</v>
      </c>
      <c r="BZ101" s="43" t="s">
        <v>4</v>
      </c>
      <c r="CA101" s="43" t="s">
        <v>4</v>
      </c>
      <c r="CB101" s="43" t="s">
        <v>4</v>
      </c>
      <c r="CC101" s="43" t="s">
        <v>4</v>
      </c>
      <c r="CD101" s="43" t="s">
        <v>4</v>
      </c>
      <c r="CE101" s="43" t="s">
        <v>4</v>
      </c>
      <c r="CF101" s="43" t="s">
        <v>4</v>
      </c>
      <c r="CG101" s="43" t="s">
        <v>4</v>
      </c>
      <c r="CH101" s="43" t="s">
        <v>4</v>
      </c>
      <c r="CI101" s="43" t="s">
        <v>4</v>
      </c>
      <c r="CJ101" s="43" t="s">
        <v>4</v>
      </c>
      <c r="CK101" s="43" t="s">
        <v>4</v>
      </c>
      <c r="CL101" s="43" t="s">
        <v>4</v>
      </c>
      <c r="CM101" s="43" t="s">
        <v>4</v>
      </c>
      <c r="CN101" s="43" t="s">
        <v>4</v>
      </c>
      <c r="CO101" s="43" t="s">
        <v>4</v>
      </c>
      <c r="CP101" s="43" t="s">
        <v>4</v>
      </c>
      <c r="CQ101" s="43" t="s">
        <v>4</v>
      </c>
      <c r="CR101" s="43" t="s">
        <v>4</v>
      </c>
      <c r="CS101" s="43" t="s">
        <v>4</v>
      </c>
      <c r="CT101" s="43" t="s">
        <v>4</v>
      </c>
      <c r="CU101" s="43" t="s">
        <v>4</v>
      </c>
      <c r="CV101" s="43" t="s">
        <v>4</v>
      </c>
      <c r="CW101" s="43" t="s">
        <v>4</v>
      </c>
      <c r="CX101" s="43" t="s">
        <v>4</v>
      </c>
      <c r="CY101" s="43" t="s">
        <v>4</v>
      </c>
      <c r="CZ101" s="43" t="s">
        <v>4</v>
      </c>
      <c r="DA101" s="43" t="s">
        <v>4</v>
      </c>
      <c r="DB101" s="43" t="s">
        <v>4</v>
      </c>
      <c r="DC101" s="43" t="s">
        <v>4</v>
      </c>
      <c r="DD101" s="43" t="s">
        <v>4</v>
      </c>
      <c r="DE101" s="43" t="s">
        <v>4</v>
      </c>
      <c r="DF101" s="43" t="s">
        <v>4</v>
      </c>
      <c r="DG101" s="43" t="s">
        <v>4</v>
      </c>
      <c r="DH101" s="43" t="s">
        <v>4</v>
      </c>
      <c r="DI101" s="43" t="s">
        <v>4</v>
      </c>
      <c r="DJ101" s="43" t="s">
        <v>4</v>
      </c>
      <c r="DK101" s="43" t="s">
        <v>4</v>
      </c>
      <c r="DL101" s="43" t="s">
        <v>4</v>
      </c>
      <c r="DM101" s="43" t="s">
        <v>4</v>
      </c>
      <c r="DN101" s="43" t="s">
        <v>4</v>
      </c>
      <c r="DO101" s="43" t="s">
        <v>4</v>
      </c>
      <c r="DP101" s="43" t="s">
        <v>4</v>
      </c>
      <c r="DQ101" s="43" t="s">
        <v>4</v>
      </c>
      <c r="DT101" s="37" t="str">
        <f>IFERROR(VLOOKUP(A101,'peptide ligands'!A:D,4,0),FALSE)</f>
        <v>3EHU</v>
      </c>
    </row>
    <row r="102" spans="1:124" x14ac:dyDescent="0.2">
      <c r="A102" t="s">
        <v>202</v>
      </c>
      <c r="B102" s="37" t="str">
        <f>VLOOKUP($A102,endogenous!$A:$B,2,0)</f>
        <v>ucn1_human</v>
      </c>
      <c r="C102" s="37"/>
      <c r="D102" s="43" t="s">
        <v>4</v>
      </c>
      <c r="E102" s="43" t="s">
        <v>4</v>
      </c>
      <c r="F102" s="43" t="s">
        <v>4</v>
      </c>
      <c r="G102" s="43" t="s">
        <v>4</v>
      </c>
      <c r="H102" s="43" t="s">
        <v>4</v>
      </c>
      <c r="I102" s="43" t="s">
        <v>4</v>
      </c>
      <c r="J102" s="43" t="s">
        <v>4</v>
      </c>
      <c r="K102" s="43" t="s">
        <v>74</v>
      </c>
      <c r="L102" s="43" t="s">
        <v>100</v>
      </c>
      <c r="M102" s="43" t="s">
        <v>72</v>
      </c>
      <c r="N102" s="43" t="s">
        <v>73</v>
      </c>
      <c r="O102" s="43" t="s">
        <v>94</v>
      </c>
      <c r="P102" s="43" t="s">
        <v>73</v>
      </c>
      <c r="Q102" s="43" t="s">
        <v>99</v>
      </c>
      <c r="R102" s="90"/>
      <c r="S102" s="43" t="s">
        <v>4</v>
      </c>
      <c r="T102" s="43" t="s">
        <v>4</v>
      </c>
      <c r="U102" s="43" t="s">
        <v>4</v>
      </c>
      <c r="V102" s="46" t="s">
        <v>4</v>
      </c>
      <c r="W102" s="43" t="s">
        <v>4</v>
      </c>
      <c r="X102" s="43" t="s">
        <v>4</v>
      </c>
      <c r="Y102" s="90"/>
      <c r="Z102" s="64" t="s">
        <v>74</v>
      </c>
      <c r="AA102" s="43" t="s">
        <v>94</v>
      </c>
      <c r="AB102" s="43" t="s">
        <v>103</v>
      </c>
      <c r="AC102" s="57" t="s">
        <v>75</v>
      </c>
      <c r="AD102" s="43" t="s">
        <v>81</v>
      </c>
      <c r="AE102" s="43" t="s">
        <v>94</v>
      </c>
      <c r="AF102" s="43" t="s">
        <v>94</v>
      </c>
      <c r="AG102" s="43" t="s">
        <v>98</v>
      </c>
      <c r="AH102" s="43" t="s">
        <v>103</v>
      </c>
      <c r="AI102" s="43" t="s">
        <v>94</v>
      </c>
      <c r="AJ102" s="43" t="s">
        <v>94</v>
      </c>
      <c r="AK102" s="43" t="s">
        <v>89</v>
      </c>
      <c r="AL102" s="43" t="s">
        <v>94</v>
      </c>
      <c r="AM102" s="43" t="s">
        <v>102</v>
      </c>
      <c r="AN102" s="43" t="s">
        <v>98</v>
      </c>
      <c r="AO102" s="43" t="s">
        <v>103</v>
      </c>
      <c r="AP102" s="43" t="s">
        <v>97</v>
      </c>
      <c r="AQ102" s="43" t="s">
        <v>73</v>
      </c>
      <c r="AR102" s="43" t="s">
        <v>97</v>
      </c>
      <c r="AS102" s="43" t="s">
        <v>4</v>
      </c>
      <c r="AT102" s="43" t="s">
        <v>4</v>
      </c>
      <c r="AU102" s="43" t="s">
        <v>4</v>
      </c>
      <c r="AV102" s="43" t="s">
        <v>4</v>
      </c>
      <c r="AW102" s="43" t="s">
        <v>4</v>
      </c>
      <c r="AX102" s="43" t="s">
        <v>4</v>
      </c>
      <c r="AY102" s="43" t="s">
        <v>4</v>
      </c>
      <c r="AZ102" s="43" t="s">
        <v>4</v>
      </c>
      <c r="BA102" s="43" t="s">
        <v>4</v>
      </c>
      <c r="BB102" s="43" t="s">
        <v>4</v>
      </c>
      <c r="BC102" s="43" t="s">
        <v>98</v>
      </c>
      <c r="BD102" s="43" t="s">
        <v>89</v>
      </c>
      <c r="BE102" s="43" t="s">
        <v>98</v>
      </c>
      <c r="BF102" s="43" t="s">
        <v>102</v>
      </c>
      <c r="BG102" s="43" t="s">
        <v>89</v>
      </c>
      <c r="BH102" s="43" t="s">
        <v>97</v>
      </c>
      <c r="BI102" s="43" t="s">
        <v>100</v>
      </c>
      <c r="BJ102" s="43" t="s">
        <v>98</v>
      </c>
      <c r="BK102" s="43" t="s">
        <v>99</v>
      </c>
      <c r="BL102" s="43" t="s">
        <v>99</v>
      </c>
      <c r="BM102" s="43" t="s">
        <v>75</v>
      </c>
      <c r="BN102" s="43" t="s">
        <v>74</v>
      </c>
      <c r="BO102" s="43" t="s">
        <v>73</v>
      </c>
      <c r="BP102" s="67" t="s">
        <v>96</v>
      </c>
      <c r="BQ102" s="43" t="s">
        <v>4</v>
      </c>
      <c r="BR102" s="43" t="s">
        <v>4</v>
      </c>
      <c r="BS102" s="43" t="s">
        <v>4</v>
      </c>
      <c r="BT102" s="43" t="s">
        <v>4</v>
      </c>
      <c r="BU102" s="43" t="s">
        <v>4</v>
      </c>
      <c r="BV102" s="43" t="s">
        <v>4</v>
      </c>
      <c r="BW102" s="43" t="s">
        <v>4</v>
      </c>
      <c r="BX102" s="43" t="s">
        <v>4</v>
      </c>
      <c r="BY102" s="43" t="s">
        <v>4</v>
      </c>
      <c r="BZ102" s="43" t="s">
        <v>4</v>
      </c>
      <c r="CA102" s="43" t="s">
        <v>4</v>
      </c>
      <c r="CB102" s="43" t="s">
        <v>4</v>
      </c>
      <c r="CC102" s="43" t="s">
        <v>4</v>
      </c>
      <c r="CD102" s="43" t="s">
        <v>4</v>
      </c>
      <c r="CE102" s="43" t="s">
        <v>4</v>
      </c>
      <c r="CF102" s="43" t="s">
        <v>4</v>
      </c>
      <c r="CG102" s="43" t="s">
        <v>4</v>
      </c>
      <c r="CH102" s="43" t="s">
        <v>4</v>
      </c>
      <c r="CI102" s="43" t="s">
        <v>4</v>
      </c>
      <c r="CJ102" s="43" t="s">
        <v>4</v>
      </c>
      <c r="CK102" s="43" t="s">
        <v>4</v>
      </c>
      <c r="CL102" s="43" t="s">
        <v>4</v>
      </c>
      <c r="CM102" s="43" t="s">
        <v>4</v>
      </c>
      <c r="CN102" s="43" t="s">
        <v>4</v>
      </c>
      <c r="CO102" s="43" t="s">
        <v>4</v>
      </c>
      <c r="CP102" s="43" t="s">
        <v>4</v>
      </c>
      <c r="CQ102" s="43" t="s">
        <v>4</v>
      </c>
      <c r="CR102" s="43" t="s">
        <v>4</v>
      </c>
      <c r="CS102" s="43" t="s">
        <v>4</v>
      </c>
      <c r="CT102" s="43" t="s">
        <v>4</v>
      </c>
      <c r="CU102" s="43" t="s">
        <v>4</v>
      </c>
      <c r="CV102" s="43" t="s">
        <v>4</v>
      </c>
      <c r="CW102" s="43" t="s">
        <v>4</v>
      </c>
      <c r="CX102" s="43" t="s">
        <v>4</v>
      </c>
      <c r="CY102" s="43" t="s">
        <v>4</v>
      </c>
      <c r="CZ102" s="43" t="s">
        <v>4</v>
      </c>
      <c r="DA102" s="43" t="s">
        <v>4</v>
      </c>
      <c r="DB102" s="43" t="s">
        <v>4</v>
      </c>
      <c r="DC102" s="43" t="s">
        <v>4</v>
      </c>
      <c r="DD102" s="43" t="s">
        <v>4</v>
      </c>
      <c r="DE102" s="43" t="s">
        <v>4</v>
      </c>
      <c r="DF102" s="43" t="s">
        <v>4</v>
      </c>
      <c r="DG102" s="43" t="s">
        <v>4</v>
      </c>
      <c r="DH102" s="43" t="s">
        <v>4</v>
      </c>
      <c r="DI102" s="43" t="s">
        <v>4</v>
      </c>
      <c r="DJ102" s="43" t="s">
        <v>4</v>
      </c>
      <c r="DK102" s="43" t="s">
        <v>4</v>
      </c>
      <c r="DL102" s="43" t="s">
        <v>4</v>
      </c>
      <c r="DM102" s="43" t="s">
        <v>4</v>
      </c>
      <c r="DN102" s="43" t="s">
        <v>4</v>
      </c>
      <c r="DO102" s="43" t="s">
        <v>4</v>
      </c>
      <c r="DP102" s="43" t="s">
        <v>4</v>
      </c>
      <c r="DQ102" s="43" t="s">
        <v>4</v>
      </c>
      <c r="DT102" s="37" t="str">
        <f>IFERROR(VLOOKUP(A102,'peptide ligands'!A:D,4,0),FALSE)</f>
        <v>3N96</v>
      </c>
    </row>
    <row r="103" spans="1:124" x14ac:dyDescent="0.2">
      <c r="A103" t="s">
        <v>292</v>
      </c>
      <c r="B103" s="37" t="str">
        <f>VLOOKUP($A103,endogenous!$A:$B,2,0)</f>
        <v>ucn1_mouse</v>
      </c>
      <c r="C103" s="37"/>
      <c r="D103" s="43" t="s">
        <v>4</v>
      </c>
      <c r="E103" s="43" t="s">
        <v>4</v>
      </c>
      <c r="F103" s="43" t="s">
        <v>4</v>
      </c>
      <c r="G103" s="43" t="s">
        <v>4</v>
      </c>
      <c r="H103" s="43" t="s">
        <v>4</v>
      </c>
      <c r="I103" s="43" t="s">
        <v>4</v>
      </c>
      <c r="J103" s="43" t="s">
        <v>4</v>
      </c>
      <c r="K103" s="43" t="s">
        <v>74</v>
      </c>
      <c r="L103" s="43" t="s">
        <v>74</v>
      </c>
      <c r="M103" s="43" t="s">
        <v>72</v>
      </c>
      <c r="N103" s="43" t="s">
        <v>72</v>
      </c>
      <c r="O103" s="43" t="s">
        <v>94</v>
      </c>
      <c r="P103" s="43" t="s">
        <v>73</v>
      </c>
      <c r="Q103" s="43" t="s">
        <v>99</v>
      </c>
      <c r="R103" s="90"/>
      <c r="S103" s="43" t="s">
        <v>4</v>
      </c>
      <c r="T103" s="43" t="s">
        <v>4</v>
      </c>
      <c r="U103" s="43" t="s">
        <v>4</v>
      </c>
      <c r="V103" s="46" t="s">
        <v>4</v>
      </c>
      <c r="W103" s="43" t="s">
        <v>4</v>
      </c>
      <c r="X103" s="43" t="s">
        <v>4</v>
      </c>
      <c r="Y103" s="90"/>
      <c r="Z103" s="64" t="s">
        <v>74</v>
      </c>
      <c r="AA103" s="43" t="s">
        <v>94</v>
      </c>
      <c r="AB103" s="43" t="s">
        <v>103</v>
      </c>
      <c r="AC103" s="57" t="s">
        <v>75</v>
      </c>
      <c r="AD103" s="43" t="s">
        <v>81</v>
      </c>
      <c r="AE103" s="43" t="s">
        <v>94</v>
      </c>
      <c r="AF103" s="43" t="s">
        <v>94</v>
      </c>
      <c r="AG103" s="43" t="s">
        <v>98</v>
      </c>
      <c r="AH103" s="43" t="s">
        <v>103</v>
      </c>
      <c r="AI103" s="43" t="s">
        <v>94</v>
      </c>
      <c r="AJ103" s="43" t="s">
        <v>94</v>
      </c>
      <c r="AK103" s="43" t="s">
        <v>89</v>
      </c>
      <c r="AL103" s="43" t="s">
        <v>94</v>
      </c>
      <c r="AM103" s="43" t="s">
        <v>102</v>
      </c>
      <c r="AN103" s="43" t="s">
        <v>98</v>
      </c>
      <c r="AO103" s="43" t="s">
        <v>103</v>
      </c>
      <c r="AP103" s="43" t="s">
        <v>97</v>
      </c>
      <c r="AQ103" s="43" t="s">
        <v>73</v>
      </c>
      <c r="AR103" s="43" t="s">
        <v>97</v>
      </c>
      <c r="AS103" s="43" t="s">
        <v>4</v>
      </c>
      <c r="AT103" s="43" t="s">
        <v>4</v>
      </c>
      <c r="AU103" s="43" t="s">
        <v>4</v>
      </c>
      <c r="AV103" s="43" t="s">
        <v>4</v>
      </c>
      <c r="AW103" s="43" t="s">
        <v>4</v>
      </c>
      <c r="AX103" s="43" t="s">
        <v>4</v>
      </c>
      <c r="AY103" s="43" t="s">
        <v>4</v>
      </c>
      <c r="AZ103" s="43" t="s">
        <v>4</v>
      </c>
      <c r="BA103" s="43" t="s">
        <v>4</v>
      </c>
      <c r="BB103" s="43" t="s">
        <v>4</v>
      </c>
      <c r="BC103" s="43" t="s">
        <v>98</v>
      </c>
      <c r="BD103" s="43" t="s">
        <v>89</v>
      </c>
      <c r="BE103" s="43" t="s">
        <v>98</v>
      </c>
      <c r="BF103" s="43" t="s">
        <v>102</v>
      </c>
      <c r="BG103" s="43" t="s">
        <v>89</v>
      </c>
      <c r="BH103" s="43" t="s">
        <v>97</v>
      </c>
      <c r="BI103" s="43" t="s">
        <v>100</v>
      </c>
      <c r="BJ103" s="43" t="s">
        <v>98</v>
      </c>
      <c r="BK103" s="43" t="s">
        <v>99</v>
      </c>
      <c r="BL103" s="43" t="s">
        <v>99</v>
      </c>
      <c r="BM103" s="43" t="s">
        <v>75</v>
      </c>
      <c r="BN103" s="43" t="s">
        <v>74</v>
      </c>
      <c r="BO103" s="43" t="s">
        <v>73</v>
      </c>
      <c r="BP103" s="67" t="s">
        <v>96</v>
      </c>
      <c r="BQ103" s="43" t="s">
        <v>4</v>
      </c>
      <c r="BR103" s="43" t="s">
        <v>4</v>
      </c>
      <c r="BS103" s="43" t="s">
        <v>4</v>
      </c>
      <c r="BT103" s="43" t="s">
        <v>4</v>
      </c>
      <c r="BU103" s="43" t="s">
        <v>4</v>
      </c>
      <c r="BV103" s="43" t="s">
        <v>4</v>
      </c>
      <c r="BW103" s="43" t="s">
        <v>4</v>
      </c>
      <c r="BX103" s="43" t="s">
        <v>4</v>
      </c>
      <c r="BY103" s="43" t="s">
        <v>4</v>
      </c>
      <c r="BZ103" s="43" t="s">
        <v>4</v>
      </c>
      <c r="CA103" s="43" t="s">
        <v>4</v>
      </c>
      <c r="CB103" s="43" t="s">
        <v>4</v>
      </c>
      <c r="CC103" s="43" t="s">
        <v>4</v>
      </c>
      <c r="CD103" s="43" t="s">
        <v>4</v>
      </c>
      <c r="CE103" s="43" t="s">
        <v>4</v>
      </c>
      <c r="CF103" s="43" t="s">
        <v>4</v>
      </c>
      <c r="CG103" s="43" t="s">
        <v>4</v>
      </c>
      <c r="CH103" s="43" t="s">
        <v>4</v>
      </c>
      <c r="CI103" s="43" t="s">
        <v>4</v>
      </c>
      <c r="CJ103" s="43" t="s">
        <v>4</v>
      </c>
      <c r="CK103" s="43" t="s">
        <v>4</v>
      </c>
      <c r="CL103" s="43" t="s">
        <v>4</v>
      </c>
      <c r="CM103" s="43" t="s">
        <v>4</v>
      </c>
      <c r="CN103" s="43" t="s">
        <v>4</v>
      </c>
      <c r="CO103" s="43" t="s">
        <v>4</v>
      </c>
      <c r="CP103" s="43" t="s">
        <v>4</v>
      </c>
      <c r="CQ103" s="43" t="s">
        <v>4</v>
      </c>
      <c r="CR103" s="43" t="s">
        <v>4</v>
      </c>
      <c r="CS103" s="43" t="s">
        <v>4</v>
      </c>
      <c r="CT103" s="43" t="s">
        <v>4</v>
      </c>
      <c r="CU103" s="43" t="s">
        <v>4</v>
      </c>
      <c r="CV103" s="43" t="s">
        <v>4</v>
      </c>
      <c r="CW103" s="43" t="s">
        <v>4</v>
      </c>
      <c r="CX103" s="43" t="s">
        <v>4</v>
      </c>
      <c r="CY103" s="43" t="s">
        <v>4</v>
      </c>
      <c r="CZ103" s="43" t="s">
        <v>4</v>
      </c>
      <c r="DA103" s="43" t="s">
        <v>4</v>
      </c>
      <c r="DB103" s="43" t="s">
        <v>4</v>
      </c>
      <c r="DC103" s="43" t="s">
        <v>4</v>
      </c>
      <c r="DD103" s="43" t="s">
        <v>4</v>
      </c>
      <c r="DE103" s="43" t="s">
        <v>4</v>
      </c>
      <c r="DF103" s="43" t="s">
        <v>4</v>
      </c>
      <c r="DG103" s="43" t="s">
        <v>4</v>
      </c>
      <c r="DH103" s="43" t="s">
        <v>4</v>
      </c>
      <c r="DI103" s="43" t="s">
        <v>4</v>
      </c>
      <c r="DJ103" s="43" t="s">
        <v>4</v>
      </c>
      <c r="DK103" s="43" t="s">
        <v>4</v>
      </c>
      <c r="DL103" s="43" t="s">
        <v>4</v>
      </c>
      <c r="DM103" s="43" t="s">
        <v>4</v>
      </c>
      <c r="DN103" s="43" t="s">
        <v>4</v>
      </c>
      <c r="DO103" s="43" t="s">
        <v>4</v>
      </c>
      <c r="DP103" s="43" t="s">
        <v>4</v>
      </c>
      <c r="DQ103" s="43" t="s">
        <v>4</v>
      </c>
      <c r="DT103" s="37" t="b">
        <f>IFERROR(VLOOKUP(A103,'peptide ligands'!A:D,4,0),FALSE)</f>
        <v>0</v>
      </c>
    </row>
    <row r="104" spans="1:124" x14ac:dyDescent="0.2">
      <c r="A104" t="s">
        <v>197</v>
      </c>
      <c r="B104" s="37" t="str">
        <f>VLOOKUP($A104,endogenous!$A:$B,2,0)</f>
        <v>ucn2_human</v>
      </c>
      <c r="C104" s="37"/>
      <c r="D104" s="43" t="s">
        <v>4</v>
      </c>
      <c r="E104" s="43" t="s">
        <v>4</v>
      </c>
      <c r="F104" s="43" t="s">
        <v>4</v>
      </c>
      <c r="G104" s="43" t="s">
        <v>4</v>
      </c>
      <c r="H104" s="43" t="s">
        <v>4</v>
      </c>
      <c r="I104" s="43" t="s">
        <v>4</v>
      </c>
      <c r="J104" s="43" t="s">
        <v>4</v>
      </c>
      <c r="K104" s="43" t="s">
        <v>4</v>
      </c>
      <c r="L104" s="43" t="s">
        <v>4</v>
      </c>
      <c r="M104" s="43" t="s">
        <v>99</v>
      </c>
      <c r="N104" s="43" t="s">
        <v>96</v>
      </c>
      <c r="O104" s="43" t="s">
        <v>94</v>
      </c>
      <c r="P104" s="43" t="s">
        <v>73</v>
      </c>
      <c r="Q104" s="43" t="s">
        <v>94</v>
      </c>
      <c r="R104" s="90"/>
      <c r="S104" s="43" t="s">
        <v>4</v>
      </c>
      <c r="T104" s="43" t="s">
        <v>4</v>
      </c>
      <c r="U104" s="43" t="s">
        <v>4</v>
      </c>
      <c r="V104" s="46" t="s">
        <v>4</v>
      </c>
      <c r="W104" s="43" t="s">
        <v>4</v>
      </c>
      <c r="X104" s="43" t="s">
        <v>4</v>
      </c>
      <c r="Y104" s="90"/>
      <c r="Z104" s="64" t="s">
        <v>74</v>
      </c>
      <c r="AA104" s="43" t="s">
        <v>96</v>
      </c>
      <c r="AB104" s="43" t="s">
        <v>72</v>
      </c>
      <c r="AC104" s="57" t="s">
        <v>99</v>
      </c>
      <c r="AD104" s="43" t="s">
        <v>91</v>
      </c>
      <c r="AE104" s="43" t="s">
        <v>94</v>
      </c>
      <c r="AF104" s="43" t="s">
        <v>94</v>
      </c>
      <c r="AG104" s="43" t="s">
        <v>97</v>
      </c>
      <c r="AH104" s="43" t="s">
        <v>99</v>
      </c>
      <c r="AI104" s="43" t="s">
        <v>94</v>
      </c>
      <c r="AJ104" s="43" t="s">
        <v>94</v>
      </c>
      <c r="AK104" s="43" t="s">
        <v>89</v>
      </c>
      <c r="AL104" s="43" t="s">
        <v>97</v>
      </c>
      <c r="AM104" s="43" t="s">
        <v>102</v>
      </c>
      <c r="AN104" s="43" t="s">
        <v>98</v>
      </c>
      <c r="AO104" s="43" t="s">
        <v>102</v>
      </c>
      <c r="AP104" s="43" t="s">
        <v>98</v>
      </c>
      <c r="AQ104" s="43" t="s">
        <v>102</v>
      </c>
      <c r="AR104" s="43" t="s">
        <v>102</v>
      </c>
      <c r="AS104" s="43" t="s">
        <v>4</v>
      </c>
      <c r="AT104" s="43" t="s">
        <v>4</v>
      </c>
      <c r="AU104" s="43" t="s">
        <v>4</v>
      </c>
      <c r="AV104" s="43" t="s">
        <v>4</v>
      </c>
      <c r="AW104" s="43" t="s">
        <v>4</v>
      </c>
      <c r="AX104" s="43" t="s">
        <v>4</v>
      </c>
      <c r="AY104" s="43" t="s">
        <v>4</v>
      </c>
      <c r="AZ104" s="43" t="s">
        <v>4</v>
      </c>
      <c r="BA104" s="43" t="s">
        <v>4</v>
      </c>
      <c r="BB104" s="43" t="s">
        <v>4</v>
      </c>
      <c r="BC104" s="43" t="s">
        <v>98</v>
      </c>
      <c r="BD104" s="43" t="s">
        <v>89</v>
      </c>
      <c r="BE104" s="43" t="s">
        <v>97</v>
      </c>
      <c r="BF104" s="43" t="s">
        <v>102</v>
      </c>
      <c r="BG104" s="43" t="s">
        <v>103</v>
      </c>
      <c r="BH104" s="43" t="s">
        <v>103</v>
      </c>
      <c r="BI104" s="43" t="s">
        <v>100</v>
      </c>
      <c r="BJ104" s="43" t="s">
        <v>102</v>
      </c>
      <c r="BK104" s="43" t="s">
        <v>98</v>
      </c>
      <c r="BL104" s="43" t="s">
        <v>99</v>
      </c>
      <c r="BM104" s="43" t="s">
        <v>94</v>
      </c>
      <c r="BN104" s="43" t="s">
        <v>102</v>
      </c>
      <c r="BO104" s="43" t="s">
        <v>98</v>
      </c>
      <c r="BP104" s="67" t="s">
        <v>96</v>
      </c>
      <c r="BQ104" s="43" t="s">
        <v>91</v>
      </c>
      <c r="BR104" s="43" t="s">
        <v>81</v>
      </c>
      <c r="BS104" s="43" t="s">
        <v>192</v>
      </c>
      <c r="BT104" s="43" t="s">
        <v>4</v>
      </c>
      <c r="BU104" s="43" t="s">
        <v>4</v>
      </c>
      <c r="BV104" s="43" t="s">
        <v>4</v>
      </c>
      <c r="BW104" s="43" t="s">
        <v>4</v>
      </c>
      <c r="BX104" s="43" t="s">
        <v>4</v>
      </c>
      <c r="BY104" s="43" t="s">
        <v>4</v>
      </c>
      <c r="BZ104" s="43" t="s">
        <v>4</v>
      </c>
      <c r="CA104" s="43" t="s">
        <v>4</v>
      </c>
      <c r="CB104" s="43" t="s">
        <v>4</v>
      </c>
      <c r="CC104" s="43" t="s">
        <v>4</v>
      </c>
      <c r="CD104" s="43" t="s">
        <v>4</v>
      </c>
      <c r="CE104" s="43" t="s">
        <v>4</v>
      </c>
      <c r="CF104" s="43" t="s">
        <v>4</v>
      </c>
      <c r="CG104" s="43" t="s">
        <v>4</v>
      </c>
      <c r="CH104" s="43" t="s">
        <v>4</v>
      </c>
      <c r="CI104" s="43" t="s">
        <v>4</v>
      </c>
      <c r="CJ104" s="43" t="s">
        <v>4</v>
      </c>
      <c r="CK104" s="43" t="s">
        <v>4</v>
      </c>
      <c r="CL104" s="43" t="s">
        <v>4</v>
      </c>
      <c r="CM104" s="43" t="s">
        <v>4</v>
      </c>
      <c r="CN104" s="43" t="s">
        <v>4</v>
      </c>
      <c r="CO104" s="43" t="s">
        <v>4</v>
      </c>
      <c r="CP104" s="43" t="s">
        <v>4</v>
      </c>
      <c r="CQ104" s="43" t="s">
        <v>4</v>
      </c>
      <c r="CR104" s="43" t="s">
        <v>4</v>
      </c>
      <c r="CS104" s="43" t="s">
        <v>4</v>
      </c>
      <c r="CT104" s="43" t="s">
        <v>4</v>
      </c>
      <c r="CU104" s="43" t="s">
        <v>4</v>
      </c>
      <c r="CV104" s="43" t="s">
        <v>4</v>
      </c>
      <c r="CW104" s="43" t="s">
        <v>4</v>
      </c>
      <c r="CX104" s="43" t="s">
        <v>4</v>
      </c>
      <c r="CY104" s="43" t="s">
        <v>4</v>
      </c>
      <c r="CZ104" s="43" t="s">
        <v>4</v>
      </c>
      <c r="DA104" s="43" t="s">
        <v>4</v>
      </c>
      <c r="DB104" s="43" t="s">
        <v>4</v>
      </c>
      <c r="DC104" s="43" t="s">
        <v>4</v>
      </c>
      <c r="DD104" s="43" t="s">
        <v>4</v>
      </c>
      <c r="DE104" s="43" t="s">
        <v>4</v>
      </c>
      <c r="DF104" s="43" t="s">
        <v>4</v>
      </c>
      <c r="DG104" s="43" t="s">
        <v>4</v>
      </c>
      <c r="DH104" s="43" t="s">
        <v>4</v>
      </c>
      <c r="DI104" s="43" t="s">
        <v>4</v>
      </c>
      <c r="DJ104" s="43" t="s">
        <v>4</v>
      </c>
      <c r="DK104" s="43" t="s">
        <v>4</v>
      </c>
      <c r="DL104" s="43" t="s">
        <v>4</v>
      </c>
      <c r="DM104" s="43" t="s">
        <v>4</v>
      </c>
      <c r="DN104" s="43" t="s">
        <v>4</v>
      </c>
      <c r="DO104" s="43" t="s">
        <v>4</v>
      </c>
      <c r="DP104" s="43" t="s">
        <v>4</v>
      </c>
      <c r="DQ104" s="43" t="s">
        <v>4</v>
      </c>
      <c r="DT104" s="37" t="str">
        <f>IFERROR(VLOOKUP(A104,'peptide ligands'!A:D,4,0),FALSE)</f>
        <v>3N95</v>
      </c>
    </row>
    <row r="105" spans="1:124" x14ac:dyDescent="0.2">
      <c r="A105" t="s">
        <v>303</v>
      </c>
      <c r="B105" s="37" t="str">
        <f>VLOOKUP($A105,endogenous!$A:$B,2,0)</f>
        <v>ucn2_mouse</v>
      </c>
      <c r="C105" s="37"/>
      <c r="D105" s="43" t="s">
        <v>4</v>
      </c>
      <c r="E105" s="43" t="s">
        <v>4</v>
      </c>
      <c r="F105" s="43" t="s">
        <v>4</v>
      </c>
      <c r="G105" s="43" t="s">
        <v>4</v>
      </c>
      <c r="H105" s="43" t="s">
        <v>4</v>
      </c>
      <c r="I105" s="43" t="s">
        <v>4</v>
      </c>
      <c r="J105" s="43" t="s">
        <v>4</v>
      </c>
      <c r="K105" s="43" t="s">
        <v>4</v>
      </c>
      <c r="L105" s="43" t="s">
        <v>4</v>
      </c>
      <c r="M105" s="43" t="s">
        <v>96</v>
      </c>
      <c r="N105" s="43" t="s">
        <v>99</v>
      </c>
      <c r="O105" s="43" t="s">
        <v>94</v>
      </c>
      <c r="P105" s="43" t="s">
        <v>73</v>
      </c>
      <c r="Q105" s="43" t="s">
        <v>94</v>
      </c>
      <c r="R105" s="90"/>
      <c r="S105" s="43" t="s">
        <v>4</v>
      </c>
      <c r="T105" s="43" t="s">
        <v>4</v>
      </c>
      <c r="U105" s="43" t="s">
        <v>4</v>
      </c>
      <c r="V105" s="46" t="s">
        <v>4</v>
      </c>
      <c r="W105" s="43" t="s">
        <v>4</v>
      </c>
      <c r="X105" s="43" t="s">
        <v>4</v>
      </c>
      <c r="Y105" s="90"/>
      <c r="Z105" s="64" t="s">
        <v>74</v>
      </c>
      <c r="AA105" s="43" t="s">
        <v>96</v>
      </c>
      <c r="AB105" s="43" t="s">
        <v>72</v>
      </c>
      <c r="AC105" s="57" t="s">
        <v>99</v>
      </c>
      <c r="AD105" s="43" t="s">
        <v>91</v>
      </c>
      <c r="AE105" s="43" t="s">
        <v>94</v>
      </c>
      <c r="AF105" s="43" t="s">
        <v>94</v>
      </c>
      <c r="AG105" s="43" t="s">
        <v>98</v>
      </c>
      <c r="AH105" s="43" t="s">
        <v>99</v>
      </c>
      <c r="AI105" s="43" t="s">
        <v>94</v>
      </c>
      <c r="AJ105" s="43" t="s">
        <v>94</v>
      </c>
      <c r="AK105" s="43" t="s">
        <v>89</v>
      </c>
      <c r="AL105" s="43" t="s">
        <v>97</v>
      </c>
      <c r="AM105" s="43" t="s">
        <v>102</v>
      </c>
      <c r="AN105" s="43" t="s">
        <v>98</v>
      </c>
      <c r="AO105" s="43" t="s">
        <v>93</v>
      </c>
      <c r="AP105" s="43" t="s">
        <v>95</v>
      </c>
      <c r="AQ105" s="43" t="s">
        <v>102</v>
      </c>
      <c r="AR105" s="43" t="s">
        <v>102</v>
      </c>
      <c r="AS105" s="43" t="s">
        <v>4</v>
      </c>
      <c r="AT105" s="43" t="s">
        <v>4</v>
      </c>
      <c r="AU105" s="43" t="s">
        <v>4</v>
      </c>
      <c r="AV105" s="43" t="s">
        <v>4</v>
      </c>
      <c r="AW105" s="43" t="s">
        <v>4</v>
      </c>
      <c r="AX105" s="43" t="s">
        <v>4</v>
      </c>
      <c r="AY105" s="43" t="s">
        <v>4</v>
      </c>
      <c r="AZ105" s="43" t="s">
        <v>4</v>
      </c>
      <c r="BA105" s="43" t="s">
        <v>4</v>
      </c>
      <c r="BB105" s="43" t="s">
        <v>4</v>
      </c>
      <c r="BC105" s="43" t="s">
        <v>98</v>
      </c>
      <c r="BD105" s="43" t="s">
        <v>100</v>
      </c>
      <c r="BE105" s="43" t="s">
        <v>97</v>
      </c>
      <c r="BF105" s="43" t="s">
        <v>102</v>
      </c>
      <c r="BG105" s="43" t="s">
        <v>102</v>
      </c>
      <c r="BH105" s="43" t="s">
        <v>103</v>
      </c>
      <c r="BI105" s="43" t="s">
        <v>100</v>
      </c>
      <c r="BJ105" s="43" t="s">
        <v>102</v>
      </c>
      <c r="BK105" s="43" t="s">
        <v>97</v>
      </c>
      <c r="BL105" s="43" t="s">
        <v>99</v>
      </c>
      <c r="BM105" s="43" t="s">
        <v>94</v>
      </c>
      <c r="BN105" s="43" t="s">
        <v>102</v>
      </c>
      <c r="BO105" s="43" t="s">
        <v>81</v>
      </c>
      <c r="BP105" s="67" t="s">
        <v>96</v>
      </c>
      <c r="BQ105" s="43" t="s">
        <v>4</v>
      </c>
      <c r="BR105" s="43" t="s">
        <v>4</v>
      </c>
      <c r="BS105" s="43" t="s">
        <v>4</v>
      </c>
      <c r="BT105" s="43" t="s">
        <v>4</v>
      </c>
      <c r="BU105" s="43" t="s">
        <v>4</v>
      </c>
      <c r="BV105" s="43" t="s">
        <v>4</v>
      </c>
      <c r="BW105" s="43" t="s">
        <v>4</v>
      </c>
      <c r="BX105" s="43" t="s">
        <v>4</v>
      </c>
      <c r="BY105" s="43" t="s">
        <v>4</v>
      </c>
      <c r="BZ105" s="43" t="s">
        <v>4</v>
      </c>
      <c r="CA105" s="43" t="s">
        <v>4</v>
      </c>
      <c r="CB105" s="43" t="s">
        <v>4</v>
      </c>
      <c r="CC105" s="43" t="s">
        <v>4</v>
      </c>
      <c r="CD105" s="43" t="s">
        <v>4</v>
      </c>
      <c r="CE105" s="43" t="s">
        <v>4</v>
      </c>
      <c r="CF105" s="43" t="s">
        <v>4</v>
      </c>
      <c r="CG105" s="43" t="s">
        <v>4</v>
      </c>
      <c r="CH105" s="43" t="s">
        <v>4</v>
      </c>
      <c r="CI105" s="43" t="s">
        <v>4</v>
      </c>
      <c r="CJ105" s="43" t="s">
        <v>4</v>
      </c>
      <c r="CK105" s="43" t="s">
        <v>4</v>
      </c>
      <c r="CL105" s="43" t="s">
        <v>4</v>
      </c>
      <c r="CM105" s="43" t="s">
        <v>4</v>
      </c>
      <c r="CN105" s="43" t="s">
        <v>4</v>
      </c>
      <c r="CO105" s="43" t="s">
        <v>4</v>
      </c>
      <c r="CP105" s="43" t="s">
        <v>4</v>
      </c>
      <c r="CQ105" s="43" t="s">
        <v>4</v>
      </c>
      <c r="CR105" s="43" t="s">
        <v>4</v>
      </c>
      <c r="CS105" s="43" t="s">
        <v>4</v>
      </c>
      <c r="CT105" s="43" t="s">
        <v>4</v>
      </c>
      <c r="CU105" s="43" t="s">
        <v>4</v>
      </c>
      <c r="CV105" s="43" t="s">
        <v>4</v>
      </c>
      <c r="CW105" s="43" t="s">
        <v>4</v>
      </c>
      <c r="CX105" s="43" t="s">
        <v>4</v>
      </c>
      <c r="CY105" s="43" t="s">
        <v>4</v>
      </c>
      <c r="CZ105" s="43" t="s">
        <v>4</v>
      </c>
      <c r="DA105" s="43" t="s">
        <v>4</v>
      </c>
      <c r="DB105" s="43" t="s">
        <v>4</v>
      </c>
      <c r="DC105" s="43" t="s">
        <v>4</v>
      </c>
      <c r="DD105" s="43" t="s">
        <v>4</v>
      </c>
      <c r="DE105" s="43" t="s">
        <v>4</v>
      </c>
      <c r="DF105" s="43" t="s">
        <v>4</v>
      </c>
      <c r="DG105" s="43" t="s">
        <v>4</v>
      </c>
      <c r="DH105" s="43" t="s">
        <v>4</v>
      </c>
      <c r="DI105" s="43" t="s">
        <v>4</v>
      </c>
      <c r="DJ105" s="43" t="s">
        <v>4</v>
      </c>
      <c r="DK105" s="43" t="s">
        <v>4</v>
      </c>
      <c r="DL105" s="43" t="s">
        <v>4</v>
      </c>
      <c r="DM105" s="43" t="s">
        <v>4</v>
      </c>
      <c r="DN105" s="43" t="s">
        <v>4</v>
      </c>
      <c r="DO105" s="43" t="s">
        <v>4</v>
      </c>
      <c r="DP105" s="43" t="s">
        <v>4</v>
      </c>
      <c r="DQ105" s="43" t="s">
        <v>4</v>
      </c>
      <c r="DT105" s="37" t="b">
        <f>IFERROR(VLOOKUP(A105,'peptide ligands'!A:D,4,0),FALSE)</f>
        <v>0</v>
      </c>
    </row>
    <row r="106" spans="1:124" x14ac:dyDescent="0.2">
      <c r="A106" t="s">
        <v>306</v>
      </c>
      <c r="B106" s="37" t="str">
        <f>VLOOKUP($A106,endogenous!$A:$B,2,0)</f>
        <v>ucn2_rat</v>
      </c>
      <c r="C106" s="37"/>
      <c r="D106" s="43" t="s">
        <v>4</v>
      </c>
      <c r="E106" s="43" t="s">
        <v>4</v>
      </c>
      <c r="F106" s="43" t="s">
        <v>4</v>
      </c>
      <c r="G106" s="43" t="s">
        <v>4</v>
      </c>
      <c r="H106" s="43" t="s">
        <v>4</v>
      </c>
      <c r="I106" s="43" t="s">
        <v>4</v>
      </c>
      <c r="J106" s="43" t="s">
        <v>4</v>
      </c>
      <c r="K106" s="43" t="s">
        <v>4</v>
      </c>
      <c r="L106" s="43" t="s">
        <v>4</v>
      </c>
      <c r="M106" s="43" t="s">
        <v>96</v>
      </c>
      <c r="N106" s="43" t="s">
        <v>99</v>
      </c>
      <c r="O106" s="43" t="s">
        <v>94</v>
      </c>
      <c r="P106" s="43" t="s">
        <v>73</v>
      </c>
      <c r="Q106" s="43" t="s">
        <v>94</v>
      </c>
      <c r="R106" s="90"/>
      <c r="S106" s="43" t="s">
        <v>4</v>
      </c>
      <c r="T106" s="43" t="s">
        <v>4</v>
      </c>
      <c r="U106" s="43" t="s">
        <v>4</v>
      </c>
      <c r="V106" s="46" t="s">
        <v>4</v>
      </c>
      <c r="W106" s="43" t="s">
        <v>4</v>
      </c>
      <c r="X106" s="43" t="s">
        <v>4</v>
      </c>
      <c r="Y106" s="90"/>
      <c r="Z106" s="64" t="s">
        <v>74</v>
      </c>
      <c r="AA106" s="43" t="s">
        <v>96</v>
      </c>
      <c r="AB106" s="43" t="s">
        <v>72</v>
      </c>
      <c r="AC106" s="57" t="s">
        <v>99</v>
      </c>
      <c r="AD106" s="43" t="s">
        <v>91</v>
      </c>
      <c r="AE106" s="43" t="s">
        <v>94</v>
      </c>
      <c r="AF106" s="43" t="s">
        <v>94</v>
      </c>
      <c r="AG106" s="43" t="s">
        <v>98</v>
      </c>
      <c r="AH106" s="43" t="s">
        <v>99</v>
      </c>
      <c r="AI106" s="43" t="s">
        <v>94</v>
      </c>
      <c r="AJ106" s="43" t="s">
        <v>94</v>
      </c>
      <c r="AK106" s="43" t="s">
        <v>89</v>
      </c>
      <c r="AL106" s="43" t="s">
        <v>97</v>
      </c>
      <c r="AM106" s="43" t="s">
        <v>102</v>
      </c>
      <c r="AN106" s="43" t="s">
        <v>98</v>
      </c>
      <c r="AO106" s="43" t="s">
        <v>100</v>
      </c>
      <c r="AP106" s="43" t="s">
        <v>95</v>
      </c>
      <c r="AQ106" s="43" t="s">
        <v>102</v>
      </c>
      <c r="AR106" s="43" t="s">
        <v>102</v>
      </c>
      <c r="AS106" s="43" t="s">
        <v>4</v>
      </c>
      <c r="AT106" s="43" t="s">
        <v>4</v>
      </c>
      <c r="AU106" s="43" t="s">
        <v>4</v>
      </c>
      <c r="AV106" s="43" t="s">
        <v>4</v>
      </c>
      <c r="AW106" s="43" t="s">
        <v>4</v>
      </c>
      <c r="AX106" s="43" t="s">
        <v>4</v>
      </c>
      <c r="AY106" s="43" t="s">
        <v>4</v>
      </c>
      <c r="AZ106" s="43" t="s">
        <v>4</v>
      </c>
      <c r="BA106" s="43" t="s">
        <v>4</v>
      </c>
      <c r="BB106" s="43" t="s">
        <v>4</v>
      </c>
      <c r="BC106" s="43" t="s">
        <v>98</v>
      </c>
      <c r="BD106" s="43" t="s">
        <v>100</v>
      </c>
      <c r="BE106" s="43" t="s">
        <v>97</v>
      </c>
      <c r="BF106" s="43" t="s">
        <v>102</v>
      </c>
      <c r="BG106" s="43" t="s">
        <v>102</v>
      </c>
      <c r="BH106" s="43" t="s">
        <v>103</v>
      </c>
      <c r="BI106" s="43" t="s">
        <v>100</v>
      </c>
      <c r="BJ106" s="43" t="s">
        <v>102</v>
      </c>
      <c r="BK106" s="43" t="s">
        <v>97</v>
      </c>
      <c r="BL106" s="43" t="s">
        <v>99</v>
      </c>
      <c r="BM106" s="43" t="s">
        <v>94</v>
      </c>
      <c r="BN106" s="43" t="s">
        <v>102</v>
      </c>
      <c r="BO106" s="43" t="s">
        <v>98</v>
      </c>
      <c r="BP106" s="67" t="s">
        <v>96</v>
      </c>
      <c r="BQ106" s="43" t="s">
        <v>4</v>
      </c>
      <c r="BR106" s="43" t="s">
        <v>4</v>
      </c>
      <c r="BS106" s="43" t="s">
        <v>4</v>
      </c>
      <c r="BT106" s="43" t="s">
        <v>4</v>
      </c>
      <c r="BU106" s="43" t="s">
        <v>4</v>
      </c>
      <c r="BV106" s="43" t="s">
        <v>4</v>
      </c>
      <c r="BW106" s="43" t="s">
        <v>4</v>
      </c>
      <c r="BX106" s="43" t="s">
        <v>4</v>
      </c>
      <c r="BY106" s="43" t="s">
        <v>4</v>
      </c>
      <c r="BZ106" s="43" t="s">
        <v>4</v>
      </c>
      <c r="CA106" s="43" t="s">
        <v>4</v>
      </c>
      <c r="CB106" s="43" t="s">
        <v>4</v>
      </c>
      <c r="CC106" s="43" t="s">
        <v>4</v>
      </c>
      <c r="CD106" s="43" t="s">
        <v>4</v>
      </c>
      <c r="CE106" s="43" t="s">
        <v>4</v>
      </c>
      <c r="CF106" s="43" t="s">
        <v>4</v>
      </c>
      <c r="CG106" s="43" t="s">
        <v>4</v>
      </c>
      <c r="CH106" s="43" t="s">
        <v>4</v>
      </c>
      <c r="CI106" s="43" t="s">
        <v>4</v>
      </c>
      <c r="CJ106" s="43" t="s">
        <v>4</v>
      </c>
      <c r="CK106" s="43" t="s">
        <v>4</v>
      </c>
      <c r="CL106" s="43" t="s">
        <v>4</v>
      </c>
      <c r="CM106" s="43" t="s">
        <v>4</v>
      </c>
      <c r="CN106" s="43" t="s">
        <v>4</v>
      </c>
      <c r="CO106" s="43" t="s">
        <v>4</v>
      </c>
      <c r="CP106" s="43" t="s">
        <v>4</v>
      </c>
      <c r="CQ106" s="43" t="s">
        <v>4</v>
      </c>
      <c r="CR106" s="43" t="s">
        <v>4</v>
      </c>
      <c r="CS106" s="43" t="s">
        <v>4</v>
      </c>
      <c r="CT106" s="43" t="s">
        <v>4</v>
      </c>
      <c r="CU106" s="43" t="s">
        <v>4</v>
      </c>
      <c r="CV106" s="43" t="s">
        <v>4</v>
      </c>
      <c r="CW106" s="43" t="s">
        <v>4</v>
      </c>
      <c r="CX106" s="43" t="s">
        <v>4</v>
      </c>
      <c r="CY106" s="43" t="s">
        <v>4</v>
      </c>
      <c r="CZ106" s="43" t="s">
        <v>4</v>
      </c>
      <c r="DA106" s="43" t="s">
        <v>4</v>
      </c>
      <c r="DB106" s="43" t="s">
        <v>4</v>
      </c>
      <c r="DC106" s="43" t="s">
        <v>4</v>
      </c>
      <c r="DD106" s="43" t="s">
        <v>4</v>
      </c>
      <c r="DE106" s="43" t="s">
        <v>4</v>
      </c>
      <c r="DF106" s="43" t="s">
        <v>4</v>
      </c>
      <c r="DG106" s="43" t="s">
        <v>4</v>
      </c>
      <c r="DH106" s="43" t="s">
        <v>4</v>
      </c>
      <c r="DI106" s="43" t="s">
        <v>4</v>
      </c>
      <c r="DJ106" s="43" t="s">
        <v>4</v>
      </c>
      <c r="DK106" s="43" t="s">
        <v>4</v>
      </c>
      <c r="DL106" s="43" t="s">
        <v>4</v>
      </c>
      <c r="DM106" s="43" t="s">
        <v>4</v>
      </c>
      <c r="DN106" s="43" t="s">
        <v>4</v>
      </c>
      <c r="DO106" s="43" t="s">
        <v>4</v>
      </c>
      <c r="DP106" s="43" t="s">
        <v>4</v>
      </c>
      <c r="DQ106" s="43" t="s">
        <v>4</v>
      </c>
      <c r="DT106" s="37" t="b">
        <f>IFERROR(VLOOKUP(A106,'peptide ligands'!A:D,4,0),FALSE)</f>
        <v>0</v>
      </c>
    </row>
    <row r="107" spans="1:124" x14ac:dyDescent="0.2">
      <c r="A107" t="s">
        <v>189</v>
      </c>
      <c r="B107" s="37" t="str">
        <f>VLOOKUP($A107,endogenous!$A:$B,2,0)</f>
        <v>ucn3_human</v>
      </c>
      <c r="C107" s="37"/>
      <c r="D107" s="43" t="s">
        <v>4</v>
      </c>
      <c r="E107" s="43" t="s">
        <v>4</v>
      </c>
      <c r="F107" s="43" t="s">
        <v>4</v>
      </c>
      <c r="G107" s="43" t="s">
        <v>4</v>
      </c>
      <c r="H107" s="43" t="s">
        <v>4</v>
      </c>
      <c r="I107" s="43" t="s">
        <v>4</v>
      </c>
      <c r="J107" s="43" t="s">
        <v>4</v>
      </c>
      <c r="K107" s="43" t="s">
        <v>4</v>
      </c>
      <c r="L107" s="43" t="s">
        <v>4</v>
      </c>
      <c r="M107" s="43" t="s">
        <v>75</v>
      </c>
      <c r="N107" s="43" t="s">
        <v>103</v>
      </c>
      <c r="O107" s="43" t="s">
        <v>94</v>
      </c>
      <c r="P107" s="43" t="s">
        <v>73</v>
      </c>
      <c r="Q107" s="43" t="s">
        <v>94</v>
      </c>
      <c r="R107" s="90"/>
      <c r="S107" s="43" t="s">
        <v>4</v>
      </c>
      <c r="T107" s="43" t="s">
        <v>4</v>
      </c>
      <c r="U107" s="43" t="s">
        <v>4</v>
      </c>
      <c r="V107" s="46" t="s">
        <v>4</v>
      </c>
      <c r="W107" s="43" t="s">
        <v>4</v>
      </c>
      <c r="X107" s="43" t="s">
        <v>4</v>
      </c>
      <c r="Y107" s="90"/>
      <c r="Z107" s="64" t="s">
        <v>74</v>
      </c>
      <c r="AA107" s="43" t="s">
        <v>96</v>
      </c>
      <c r="AB107" s="43" t="s">
        <v>72</v>
      </c>
      <c r="AC107" s="57" t="s">
        <v>103</v>
      </c>
      <c r="AD107" s="43" t="s">
        <v>100</v>
      </c>
      <c r="AE107" s="43" t="s">
        <v>99</v>
      </c>
      <c r="AF107" s="43" t="s">
        <v>101</v>
      </c>
      <c r="AG107" s="43" t="s">
        <v>100</v>
      </c>
      <c r="AH107" s="43" t="s">
        <v>94</v>
      </c>
      <c r="AI107" s="43" t="s">
        <v>94</v>
      </c>
      <c r="AJ107" s="43" t="s">
        <v>75</v>
      </c>
      <c r="AK107" s="43" t="s">
        <v>100</v>
      </c>
      <c r="AL107" s="43" t="s">
        <v>99</v>
      </c>
      <c r="AM107" s="43" t="s">
        <v>102</v>
      </c>
      <c r="AN107" s="43" t="s">
        <v>95</v>
      </c>
      <c r="AO107" s="43" t="s">
        <v>102</v>
      </c>
      <c r="AP107" s="43" t="s">
        <v>95</v>
      </c>
      <c r="AQ107" s="43" t="s">
        <v>100</v>
      </c>
      <c r="AR107" s="43" t="s">
        <v>94</v>
      </c>
      <c r="AS107" s="43" t="s">
        <v>4</v>
      </c>
      <c r="AT107" s="43" t="s">
        <v>4</v>
      </c>
      <c r="AU107" s="43" t="s">
        <v>4</v>
      </c>
      <c r="AV107" s="43" t="s">
        <v>4</v>
      </c>
      <c r="AW107" s="43" t="s">
        <v>4</v>
      </c>
      <c r="AX107" s="43" t="s">
        <v>4</v>
      </c>
      <c r="AY107" s="43" t="s">
        <v>4</v>
      </c>
      <c r="AZ107" s="43" t="s">
        <v>4</v>
      </c>
      <c r="BA107" s="43" t="s">
        <v>4</v>
      </c>
      <c r="BB107" s="43" t="s">
        <v>4</v>
      </c>
      <c r="BC107" s="43" t="s">
        <v>98</v>
      </c>
      <c r="BD107" s="43" t="s">
        <v>102</v>
      </c>
      <c r="BE107" s="43" t="s">
        <v>97</v>
      </c>
      <c r="BF107" s="43" t="s">
        <v>102</v>
      </c>
      <c r="BG107" s="43" t="s">
        <v>102</v>
      </c>
      <c r="BH107" s="43" t="s">
        <v>102</v>
      </c>
      <c r="BI107" s="43" t="s">
        <v>100</v>
      </c>
      <c r="BJ107" s="43" t="s">
        <v>102</v>
      </c>
      <c r="BK107" s="43" t="s">
        <v>81</v>
      </c>
      <c r="BL107" s="43" t="s">
        <v>94</v>
      </c>
      <c r="BM107" s="43" t="s">
        <v>101</v>
      </c>
      <c r="BN107" s="43" t="s">
        <v>102</v>
      </c>
      <c r="BO107" s="43" t="s">
        <v>97</v>
      </c>
      <c r="BP107" s="67" t="s">
        <v>99</v>
      </c>
      <c r="BQ107" s="43" t="s">
        <v>4</v>
      </c>
      <c r="BR107" s="43" t="s">
        <v>4</v>
      </c>
      <c r="BS107" s="43" t="s">
        <v>4</v>
      </c>
      <c r="BT107" s="43" t="s">
        <v>4</v>
      </c>
      <c r="BU107" s="43" t="s">
        <v>4</v>
      </c>
      <c r="BV107" s="43" t="s">
        <v>4</v>
      </c>
      <c r="BW107" s="43" t="s">
        <v>4</v>
      </c>
      <c r="BX107" s="43" t="s">
        <v>4</v>
      </c>
      <c r="BY107" s="43" t="s">
        <v>4</v>
      </c>
      <c r="BZ107" s="43" t="s">
        <v>4</v>
      </c>
      <c r="CA107" s="43" t="s">
        <v>4</v>
      </c>
      <c r="CB107" s="43" t="s">
        <v>4</v>
      </c>
      <c r="CC107" s="43" t="s">
        <v>4</v>
      </c>
      <c r="CD107" s="43" t="s">
        <v>4</v>
      </c>
      <c r="CE107" s="43" t="s">
        <v>4</v>
      </c>
      <c r="CF107" s="43" t="s">
        <v>4</v>
      </c>
      <c r="CG107" s="43" t="s">
        <v>4</v>
      </c>
      <c r="CH107" s="43" t="s">
        <v>4</v>
      </c>
      <c r="CI107" s="43" t="s">
        <v>4</v>
      </c>
      <c r="CJ107" s="43" t="s">
        <v>4</v>
      </c>
      <c r="CK107" s="43" t="s">
        <v>4</v>
      </c>
      <c r="CL107" s="43" t="s">
        <v>4</v>
      </c>
      <c r="CM107" s="43" t="s">
        <v>4</v>
      </c>
      <c r="CN107" s="43" t="s">
        <v>4</v>
      </c>
      <c r="CO107" s="43" t="s">
        <v>4</v>
      </c>
      <c r="CP107" s="43" t="s">
        <v>4</v>
      </c>
      <c r="CQ107" s="43" t="s">
        <v>4</v>
      </c>
      <c r="CR107" s="43" t="s">
        <v>4</v>
      </c>
      <c r="CS107" s="43" t="s">
        <v>4</v>
      </c>
      <c r="CT107" s="43" t="s">
        <v>4</v>
      </c>
      <c r="CU107" s="43" t="s">
        <v>4</v>
      </c>
      <c r="CV107" s="43" t="s">
        <v>4</v>
      </c>
      <c r="CW107" s="43" t="s">
        <v>4</v>
      </c>
      <c r="CX107" s="43" t="s">
        <v>4</v>
      </c>
      <c r="CY107" s="43" t="s">
        <v>4</v>
      </c>
      <c r="CZ107" s="43" t="s">
        <v>4</v>
      </c>
      <c r="DA107" s="43" t="s">
        <v>4</v>
      </c>
      <c r="DB107" s="43" t="s">
        <v>4</v>
      </c>
      <c r="DC107" s="43" t="s">
        <v>4</v>
      </c>
      <c r="DD107" s="43" t="s">
        <v>4</v>
      </c>
      <c r="DE107" s="43" t="s">
        <v>4</v>
      </c>
      <c r="DF107" s="43" t="s">
        <v>4</v>
      </c>
      <c r="DG107" s="43" t="s">
        <v>4</v>
      </c>
      <c r="DH107" s="43" t="s">
        <v>4</v>
      </c>
      <c r="DI107" s="43" t="s">
        <v>4</v>
      </c>
      <c r="DJ107" s="43" t="s">
        <v>4</v>
      </c>
      <c r="DK107" s="43" t="s">
        <v>4</v>
      </c>
      <c r="DL107" s="43" t="s">
        <v>4</v>
      </c>
      <c r="DM107" s="43" t="s">
        <v>4</v>
      </c>
      <c r="DN107" s="43" t="s">
        <v>4</v>
      </c>
      <c r="DO107" s="43" t="s">
        <v>4</v>
      </c>
      <c r="DP107" s="43" t="s">
        <v>4</v>
      </c>
      <c r="DQ107" s="43" t="s">
        <v>4</v>
      </c>
      <c r="DT107" s="37" t="str">
        <f>IFERROR(VLOOKUP(A107,'peptide ligands'!A:D,4,0),FALSE)</f>
        <v>3N93</v>
      </c>
    </row>
    <row r="108" spans="1:124" ht="17" thickBot="1" x14ac:dyDescent="0.25">
      <c r="A108" t="s">
        <v>309</v>
      </c>
      <c r="B108" s="37" t="str">
        <f>VLOOKUP($A108,endogenous!$A:$B,2,0)</f>
        <v>ucn3_mouse</v>
      </c>
      <c r="C108" s="37"/>
      <c r="D108" s="43" t="s">
        <v>4</v>
      </c>
      <c r="E108" s="43" t="s">
        <v>4</v>
      </c>
      <c r="F108" s="43" t="s">
        <v>4</v>
      </c>
      <c r="G108" s="43" t="s">
        <v>4</v>
      </c>
      <c r="H108" s="43" t="s">
        <v>4</v>
      </c>
      <c r="I108" s="43" t="s">
        <v>4</v>
      </c>
      <c r="J108" s="43" t="s">
        <v>4</v>
      </c>
      <c r="K108" s="43" t="s">
        <v>4</v>
      </c>
      <c r="L108" s="43" t="s">
        <v>4</v>
      </c>
      <c r="M108" s="43" t="s">
        <v>75</v>
      </c>
      <c r="N108" s="43" t="s">
        <v>103</v>
      </c>
      <c r="O108" s="43" t="s">
        <v>94</v>
      </c>
      <c r="P108" s="43" t="s">
        <v>73</v>
      </c>
      <c r="Q108" s="43" t="s">
        <v>94</v>
      </c>
      <c r="R108" s="90"/>
      <c r="S108" s="43" t="s">
        <v>4</v>
      </c>
      <c r="T108" s="43" t="s">
        <v>4</v>
      </c>
      <c r="U108" s="43" t="s">
        <v>4</v>
      </c>
      <c r="V108" s="46" t="s">
        <v>4</v>
      </c>
      <c r="W108" s="43" t="s">
        <v>4</v>
      </c>
      <c r="X108" s="43" t="s">
        <v>4</v>
      </c>
      <c r="Y108" s="90"/>
      <c r="Z108" s="65" t="s">
        <v>74</v>
      </c>
      <c r="AA108" s="73" t="s">
        <v>96</v>
      </c>
      <c r="AB108" s="73" t="s">
        <v>72</v>
      </c>
      <c r="AC108" s="57" t="s">
        <v>103</v>
      </c>
      <c r="AD108" s="43" t="s">
        <v>100</v>
      </c>
      <c r="AE108" s="43" t="s">
        <v>99</v>
      </c>
      <c r="AF108" s="43" t="s">
        <v>101</v>
      </c>
      <c r="AG108" s="43" t="s">
        <v>100</v>
      </c>
      <c r="AH108" s="43" t="s">
        <v>99</v>
      </c>
      <c r="AI108" s="43" t="s">
        <v>94</v>
      </c>
      <c r="AJ108" s="43" t="s">
        <v>75</v>
      </c>
      <c r="AK108" s="43" t="s">
        <v>100</v>
      </c>
      <c r="AL108" s="43" t="s">
        <v>99</v>
      </c>
      <c r="AM108" s="43" t="s">
        <v>74</v>
      </c>
      <c r="AN108" s="43" t="s">
        <v>95</v>
      </c>
      <c r="AO108" s="43" t="s">
        <v>102</v>
      </c>
      <c r="AP108" s="43" t="s">
        <v>95</v>
      </c>
      <c r="AQ108" s="43" t="s">
        <v>100</v>
      </c>
      <c r="AR108" s="43" t="s">
        <v>94</v>
      </c>
      <c r="AS108" s="73" t="s">
        <v>4</v>
      </c>
      <c r="AT108" s="73" t="s">
        <v>4</v>
      </c>
      <c r="AU108" s="73" t="s">
        <v>4</v>
      </c>
      <c r="AV108" s="73" t="s">
        <v>4</v>
      </c>
      <c r="AW108" s="73" t="s">
        <v>4</v>
      </c>
      <c r="AX108" s="73" t="s">
        <v>4</v>
      </c>
      <c r="AY108" s="73" t="s">
        <v>4</v>
      </c>
      <c r="AZ108" s="73" t="s">
        <v>4</v>
      </c>
      <c r="BA108" s="73" t="s">
        <v>4</v>
      </c>
      <c r="BB108" s="73" t="s">
        <v>4</v>
      </c>
      <c r="BC108" s="43" t="s">
        <v>98</v>
      </c>
      <c r="BD108" s="43" t="s">
        <v>102</v>
      </c>
      <c r="BE108" s="43" t="s">
        <v>95</v>
      </c>
      <c r="BF108" s="43" t="s">
        <v>102</v>
      </c>
      <c r="BG108" s="43" t="s">
        <v>102</v>
      </c>
      <c r="BH108" s="43" t="s">
        <v>102</v>
      </c>
      <c r="BI108" s="43" t="s">
        <v>100</v>
      </c>
      <c r="BJ108" s="43" t="s">
        <v>102</v>
      </c>
      <c r="BK108" s="43" t="s">
        <v>97</v>
      </c>
      <c r="BL108" s="43" t="s">
        <v>94</v>
      </c>
      <c r="BM108" s="43" t="s">
        <v>101</v>
      </c>
      <c r="BN108" s="43" t="s">
        <v>102</v>
      </c>
      <c r="BO108" s="43" t="s">
        <v>97</v>
      </c>
      <c r="BP108" s="68" t="s">
        <v>99</v>
      </c>
      <c r="BQ108" s="43" t="s">
        <v>4</v>
      </c>
      <c r="BR108" s="43" t="s">
        <v>4</v>
      </c>
      <c r="BS108" s="43" t="s">
        <v>4</v>
      </c>
      <c r="BT108" s="43" t="s">
        <v>4</v>
      </c>
      <c r="BU108" s="43" t="s">
        <v>4</v>
      </c>
      <c r="BV108" s="43" t="s">
        <v>4</v>
      </c>
      <c r="BW108" s="43" t="s">
        <v>4</v>
      </c>
      <c r="BX108" s="43" t="s">
        <v>4</v>
      </c>
      <c r="BY108" s="43" t="s">
        <v>4</v>
      </c>
      <c r="BZ108" s="43" t="s">
        <v>4</v>
      </c>
      <c r="CA108" s="43" t="s">
        <v>4</v>
      </c>
      <c r="CB108" s="43" t="s">
        <v>4</v>
      </c>
      <c r="CC108" s="43" t="s">
        <v>4</v>
      </c>
      <c r="CD108" s="43" t="s">
        <v>4</v>
      </c>
      <c r="CE108" s="43" t="s">
        <v>4</v>
      </c>
      <c r="CF108" s="43" t="s">
        <v>4</v>
      </c>
      <c r="CG108" s="43" t="s">
        <v>4</v>
      </c>
      <c r="CH108" s="43" t="s">
        <v>4</v>
      </c>
      <c r="CI108" s="43" t="s">
        <v>4</v>
      </c>
      <c r="CJ108" s="43" t="s">
        <v>4</v>
      </c>
      <c r="CK108" s="43" t="s">
        <v>4</v>
      </c>
      <c r="CL108" s="43" t="s">
        <v>4</v>
      </c>
      <c r="CM108" s="43" t="s">
        <v>4</v>
      </c>
      <c r="CN108" s="43" t="s">
        <v>4</v>
      </c>
      <c r="CO108" s="43" t="s">
        <v>4</v>
      </c>
      <c r="CP108" s="43" t="s">
        <v>4</v>
      </c>
      <c r="CQ108" s="43" t="s">
        <v>4</v>
      </c>
      <c r="CR108" s="43" t="s">
        <v>4</v>
      </c>
      <c r="CS108" s="43" t="s">
        <v>4</v>
      </c>
      <c r="CT108" s="43" t="s">
        <v>4</v>
      </c>
      <c r="CU108" s="43" t="s">
        <v>4</v>
      </c>
      <c r="CV108" s="43" t="s">
        <v>4</v>
      </c>
      <c r="CW108" s="43" t="s">
        <v>4</v>
      </c>
      <c r="CX108" s="43" t="s">
        <v>4</v>
      </c>
      <c r="CY108" s="43" t="s">
        <v>4</v>
      </c>
      <c r="CZ108" s="43" t="s">
        <v>4</v>
      </c>
      <c r="DA108" s="43" t="s">
        <v>4</v>
      </c>
      <c r="DB108" s="43" t="s">
        <v>4</v>
      </c>
      <c r="DC108" s="43" t="s">
        <v>4</v>
      </c>
      <c r="DD108" s="43" t="s">
        <v>4</v>
      </c>
      <c r="DE108" s="43" t="s">
        <v>4</v>
      </c>
      <c r="DF108" s="43" t="s">
        <v>4</v>
      </c>
      <c r="DG108" s="43" t="s">
        <v>4</v>
      </c>
      <c r="DH108" s="43" t="s">
        <v>4</v>
      </c>
      <c r="DI108" s="43" t="s">
        <v>4</v>
      </c>
      <c r="DJ108" s="43" t="s">
        <v>4</v>
      </c>
      <c r="DK108" s="43" t="s">
        <v>4</v>
      </c>
      <c r="DL108" s="43" t="s">
        <v>4</v>
      </c>
      <c r="DM108" s="43" t="s">
        <v>4</v>
      </c>
      <c r="DN108" s="43" t="s">
        <v>4</v>
      </c>
      <c r="DO108" s="73" t="s">
        <v>4</v>
      </c>
      <c r="DP108" s="73" t="s">
        <v>4</v>
      </c>
      <c r="DQ108" s="73" t="s">
        <v>4</v>
      </c>
      <c r="DT108" s="37" t="b">
        <f>IFERROR(VLOOKUP(A108,'peptide ligands'!A:D,4,0),FALSE)</f>
        <v>0</v>
      </c>
    </row>
    <row r="109" spans="1:124" s="51" customFormat="1" x14ac:dyDescent="0.2">
      <c r="A109" s="51" t="s">
        <v>181</v>
      </c>
      <c r="B109" s="58" t="str">
        <f>VLOOKUP($A109,endogenous!$A:$B,2,0)</f>
        <v>gip_human</v>
      </c>
      <c r="C109" s="58"/>
      <c r="D109" s="52" t="s">
        <v>4</v>
      </c>
      <c r="E109" s="52" t="s">
        <v>4</v>
      </c>
      <c r="F109" s="52" t="s">
        <v>4</v>
      </c>
      <c r="G109" s="52" t="s">
        <v>4</v>
      </c>
      <c r="H109" s="52" t="s">
        <v>4</v>
      </c>
      <c r="I109" s="52" t="s">
        <v>4</v>
      </c>
      <c r="J109" s="52" t="s">
        <v>4</v>
      </c>
      <c r="K109" s="52" t="s">
        <v>4</v>
      </c>
      <c r="L109" s="52" t="s">
        <v>4</v>
      </c>
      <c r="M109" s="52" t="s">
        <v>4</v>
      </c>
      <c r="N109" s="52" t="s">
        <v>4</v>
      </c>
      <c r="O109" s="53" t="s">
        <v>4</v>
      </c>
      <c r="P109" s="52" t="s">
        <v>4</v>
      </c>
      <c r="Q109" s="52" t="s">
        <v>4</v>
      </c>
      <c r="R109" s="91"/>
      <c r="S109" s="52" t="s">
        <v>4</v>
      </c>
      <c r="T109" s="52" t="s">
        <v>4</v>
      </c>
      <c r="U109" s="52" t="s">
        <v>4</v>
      </c>
      <c r="V109" s="52" t="s">
        <v>4</v>
      </c>
      <c r="W109" s="52" t="s">
        <v>4</v>
      </c>
      <c r="X109" s="52" t="s">
        <v>4</v>
      </c>
      <c r="Y109" s="91"/>
      <c r="Z109" s="102" t="s">
        <v>4</v>
      </c>
      <c r="AA109" s="102" t="s">
        <v>4</v>
      </c>
      <c r="AB109" s="102" t="s">
        <v>4</v>
      </c>
      <c r="AC109" s="63" t="s">
        <v>93</v>
      </c>
      <c r="AD109" s="52" t="s">
        <v>102</v>
      </c>
      <c r="AE109" s="52" t="s">
        <v>89</v>
      </c>
      <c r="AF109" s="52" t="s">
        <v>91</v>
      </c>
      <c r="AG109" s="52" t="s">
        <v>103</v>
      </c>
      <c r="AH109" s="52" t="s">
        <v>75</v>
      </c>
      <c r="AI109" s="52" t="s">
        <v>99</v>
      </c>
      <c r="AJ109" s="52" t="s">
        <v>73</v>
      </c>
      <c r="AK109" s="52" t="s">
        <v>74</v>
      </c>
      <c r="AL109" s="52" t="s">
        <v>93</v>
      </c>
      <c r="AM109" s="52" t="s">
        <v>73</v>
      </c>
      <c r="AN109" s="52" t="s">
        <v>99</v>
      </c>
      <c r="AO109" s="52" t="s">
        <v>102</v>
      </c>
      <c r="AP109" s="52" t="s">
        <v>101</v>
      </c>
      <c r="AQ109" s="52" t="s">
        <v>74</v>
      </c>
      <c r="AR109" s="52" t="s">
        <v>95</v>
      </c>
      <c r="AS109" s="43" t="s">
        <v>4</v>
      </c>
      <c r="AT109" s="43" t="s">
        <v>4</v>
      </c>
      <c r="AU109" s="43" t="s">
        <v>4</v>
      </c>
      <c r="AV109" s="43" t="s">
        <v>4</v>
      </c>
      <c r="AW109" s="43" t="s">
        <v>4</v>
      </c>
      <c r="AX109" s="43" t="s">
        <v>4</v>
      </c>
      <c r="AY109" s="43" t="s">
        <v>4</v>
      </c>
      <c r="AZ109" s="43" t="s">
        <v>4</v>
      </c>
      <c r="BA109" s="43" t="s">
        <v>4</v>
      </c>
      <c r="BB109" s="43" t="s">
        <v>4</v>
      </c>
      <c r="BC109" s="52" t="s">
        <v>99</v>
      </c>
      <c r="BD109" s="52" t="s">
        <v>81</v>
      </c>
      <c r="BE109" s="52" t="s">
        <v>97</v>
      </c>
      <c r="BF109" s="52" t="s">
        <v>97</v>
      </c>
      <c r="BG109" s="52" t="s">
        <v>74</v>
      </c>
      <c r="BH109" s="52" t="s">
        <v>75</v>
      </c>
      <c r="BI109" s="52" t="s">
        <v>96</v>
      </c>
      <c r="BJ109" s="52" t="s">
        <v>100</v>
      </c>
      <c r="BK109" s="52" t="s">
        <v>92</v>
      </c>
      <c r="BL109" s="52" t="s">
        <v>94</v>
      </c>
      <c r="BM109" s="52" t="s">
        <v>94</v>
      </c>
      <c r="BN109" s="52" t="s">
        <v>102</v>
      </c>
      <c r="BO109" s="52" t="s">
        <v>97</v>
      </c>
      <c r="BP109" s="70" t="s">
        <v>95</v>
      </c>
      <c r="BQ109" s="52" t="s">
        <v>91</v>
      </c>
      <c r="BR109" s="66" t="s">
        <v>95</v>
      </c>
      <c r="BS109" s="52" t="s">
        <v>95</v>
      </c>
      <c r="BT109" s="52" t="s">
        <v>100</v>
      </c>
      <c r="BU109" s="52" t="s">
        <v>74</v>
      </c>
      <c r="BV109" s="52" t="s">
        <v>92</v>
      </c>
      <c r="BW109" s="52" t="s">
        <v>95</v>
      </c>
      <c r="BX109" s="52" t="s">
        <v>81</v>
      </c>
      <c r="BY109" s="52" t="s">
        <v>100</v>
      </c>
      <c r="BZ109" s="52" t="s">
        <v>99</v>
      </c>
      <c r="CA109" s="52" t="s">
        <v>103</v>
      </c>
      <c r="CB109" s="52" t="s">
        <v>97</v>
      </c>
      <c r="CC109" s="52" t="s">
        <v>4</v>
      </c>
      <c r="CD109" s="52" t="s">
        <v>4</v>
      </c>
      <c r="CE109" s="52" t="s">
        <v>4</v>
      </c>
      <c r="CF109" s="52" t="s">
        <v>4</v>
      </c>
      <c r="CG109" s="52" t="s">
        <v>4</v>
      </c>
      <c r="CH109" s="52" t="s">
        <v>4</v>
      </c>
      <c r="CI109" s="52" t="s">
        <v>4</v>
      </c>
      <c r="CJ109" s="52" t="s">
        <v>4</v>
      </c>
      <c r="CK109" s="52" t="s">
        <v>4</v>
      </c>
      <c r="CL109" s="52" t="s">
        <v>4</v>
      </c>
      <c r="CM109" s="52" t="s">
        <v>4</v>
      </c>
      <c r="CN109" s="52" t="s">
        <v>4</v>
      </c>
      <c r="CO109" s="52" t="s">
        <v>4</v>
      </c>
      <c r="CP109" s="52" t="s">
        <v>4</v>
      </c>
      <c r="CQ109" s="52" t="s">
        <v>4</v>
      </c>
      <c r="CR109" s="52" t="s">
        <v>4</v>
      </c>
      <c r="CS109" s="52" t="s">
        <v>4</v>
      </c>
      <c r="CT109" s="52" t="s">
        <v>4</v>
      </c>
      <c r="CU109" s="52" t="s">
        <v>4</v>
      </c>
      <c r="CV109" s="52" t="s">
        <v>4</v>
      </c>
      <c r="CW109" s="52" t="s">
        <v>4</v>
      </c>
      <c r="CX109" s="52" t="s">
        <v>4</v>
      </c>
      <c r="CY109" s="52" t="s">
        <v>4</v>
      </c>
      <c r="CZ109" s="52" t="s">
        <v>4</v>
      </c>
      <c r="DA109" s="52" t="s">
        <v>4</v>
      </c>
      <c r="DB109" s="52" t="s">
        <v>4</v>
      </c>
      <c r="DC109" s="52" t="s">
        <v>4</v>
      </c>
      <c r="DD109" s="52" t="s">
        <v>4</v>
      </c>
      <c r="DE109" s="52" t="s">
        <v>4</v>
      </c>
      <c r="DF109" s="52" t="s">
        <v>4</v>
      </c>
      <c r="DG109" s="52" t="s">
        <v>4</v>
      </c>
      <c r="DH109" s="52" t="s">
        <v>4</v>
      </c>
      <c r="DI109" s="52" t="s">
        <v>4</v>
      </c>
      <c r="DJ109" s="52" t="s">
        <v>4</v>
      </c>
      <c r="DK109" s="52" t="s">
        <v>4</v>
      </c>
      <c r="DL109" s="52" t="s">
        <v>4</v>
      </c>
      <c r="DM109" s="52" t="s">
        <v>4</v>
      </c>
      <c r="DN109" s="52" t="s">
        <v>4</v>
      </c>
      <c r="DO109" s="43" t="s">
        <v>4</v>
      </c>
      <c r="DP109" s="43" t="s">
        <v>4</v>
      </c>
      <c r="DQ109" s="43" t="s">
        <v>4</v>
      </c>
      <c r="DR109" s="52"/>
      <c r="DS109" s="52"/>
      <c r="DT109" s="58" t="str">
        <f>IFERROR(VLOOKUP(A109,'peptide ligands'!A:D,4,0),FALSE)</f>
        <v>2QKH</v>
      </c>
    </row>
    <row r="110" spans="1:124" x14ac:dyDescent="0.2">
      <c r="A110" t="s">
        <v>315</v>
      </c>
      <c r="B110" s="37" t="str">
        <f>VLOOKUP($A110,endogenous!$A:$B,2,0)</f>
        <v>gip_mouse</v>
      </c>
      <c r="C110" s="37"/>
      <c r="D110" s="43" t="s">
        <v>4</v>
      </c>
      <c r="E110" s="43" t="s">
        <v>4</v>
      </c>
      <c r="F110" s="43" t="s">
        <v>4</v>
      </c>
      <c r="G110" s="43" t="s">
        <v>4</v>
      </c>
      <c r="H110" s="43" t="s">
        <v>4</v>
      </c>
      <c r="I110" s="43" t="s">
        <v>4</v>
      </c>
      <c r="J110" s="43" t="s">
        <v>4</v>
      </c>
      <c r="K110" s="43" t="s">
        <v>4</v>
      </c>
      <c r="L110" s="43" t="s">
        <v>4</v>
      </c>
      <c r="M110" s="43" t="s">
        <v>4</v>
      </c>
      <c r="N110" s="43" t="s">
        <v>4</v>
      </c>
      <c r="O110" s="46" t="s">
        <v>4</v>
      </c>
      <c r="P110" s="43" t="s">
        <v>4</v>
      </c>
      <c r="Q110" s="43" t="s">
        <v>4</v>
      </c>
      <c r="R110" s="90"/>
      <c r="S110" s="43" t="s">
        <v>4</v>
      </c>
      <c r="T110" s="43" t="s">
        <v>4</v>
      </c>
      <c r="U110" s="43" t="s">
        <v>4</v>
      </c>
      <c r="V110" s="46" t="s">
        <v>4</v>
      </c>
      <c r="W110" s="43" t="s">
        <v>4</v>
      </c>
      <c r="X110" s="43" t="s">
        <v>4</v>
      </c>
      <c r="Y110" s="90"/>
      <c r="Z110" s="102" t="s">
        <v>4</v>
      </c>
      <c r="AA110" s="102" t="s">
        <v>4</v>
      </c>
      <c r="AB110" s="102" t="s">
        <v>4</v>
      </c>
      <c r="AC110" s="64" t="s">
        <v>93</v>
      </c>
      <c r="AD110" s="43" t="s">
        <v>102</v>
      </c>
      <c r="AE110" s="43" t="s">
        <v>89</v>
      </c>
      <c r="AF110" s="43" t="s">
        <v>91</v>
      </c>
      <c r="AG110" s="43" t="s">
        <v>103</v>
      </c>
      <c r="AH110" s="43" t="s">
        <v>75</v>
      </c>
      <c r="AI110" s="43" t="s">
        <v>99</v>
      </c>
      <c r="AJ110" s="43" t="s">
        <v>73</v>
      </c>
      <c r="AK110" s="43" t="s">
        <v>74</v>
      </c>
      <c r="AL110" s="43" t="s">
        <v>93</v>
      </c>
      <c r="AM110" s="43" t="s">
        <v>73</v>
      </c>
      <c r="AN110" s="43" t="s">
        <v>99</v>
      </c>
      <c r="AO110" s="43" t="s">
        <v>102</v>
      </c>
      <c r="AP110" s="43" t="s">
        <v>101</v>
      </c>
      <c r="AQ110" s="43" t="s">
        <v>74</v>
      </c>
      <c r="AR110" s="43" t="s">
        <v>95</v>
      </c>
      <c r="AS110" s="43" t="s">
        <v>4</v>
      </c>
      <c r="AT110" s="43" t="s">
        <v>4</v>
      </c>
      <c r="AU110" s="43" t="s">
        <v>4</v>
      </c>
      <c r="AV110" s="43" t="s">
        <v>4</v>
      </c>
      <c r="AW110" s="43" t="s">
        <v>4</v>
      </c>
      <c r="AX110" s="43" t="s">
        <v>4</v>
      </c>
      <c r="AY110" s="43" t="s">
        <v>4</v>
      </c>
      <c r="AZ110" s="43" t="s">
        <v>4</v>
      </c>
      <c r="BA110" s="43" t="s">
        <v>4</v>
      </c>
      <c r="BB110" s="43" t="s">
        <v>4</v>
      </c>
      <c r="BC110" s="43" t="s">
        <v>99</v>
      </c>
      <c r="BD110" s="43" t="s">
        <v>98</v>
      </c>
      <c r="BE110" s="43" t="s">
        <v>97</v>
      </c>
      <c r="BF110" s="43" t="s">
        <v>97</v>
      </c>
      <c r="BG110" s="43" t="s">
        <v>74</v>
      </c>
      <c r="BH110" s="43" t="s">
        <v>75</v>
      </c>
      <c r="BI110" s="43" t="s">
        <v>96</v>
      </c>
      <c r="BJ110" s="43" t="s">
        <v>100</v>
      </c>
      <c r="BK110" s="43" t="s">
        <v>92</v>
      </c>
      <c r="BL110" s="43" t="s">
        <v>94</v>
      </c>
      <c r="BM110" s="43" t="s">
        <v>94</v>
      </c>
      <c r="BN110" s="43" t="s">
        <v>102</v>
      </c>
      <c r="BO110" s="43" t="s">
        <v>97</v>
      </c>
      <c r="BP110" s="43" t="s">
        <v>98</v>
      </c>
      <c r="BQ110" s="43" t="s">
        <v>91</v>
      </c>
      <c r="BR110" s="67" t="s">
        <v>95</v>
      </c>
      <c r="BS110" s="43" t="s">
        <v>95</v>
      </c>
      <c r="BT110" s="43" t="s">
        <v>73</v>
      </c>
      <c r="BU110" s="43" t="s">
        <v>74</v>
      </c>
      <c r="BV110" s="43" t="s">
        <v>92</v>
      </c>
      <c r="BW110" s="43" t="s">
        <v>95</v>
      </c>
      <c r="BX110" s="43" t="s">
        <v>81</v>
      </c>
      <c r="BY110" s="43" t="s">
        <v>100</v>
      </c>
      <c r="BZ110" s="43" t="s">
        <v>99</v>
      </c>
      <c r="CA110" s="43" t="s">
        <v>103</v>
      </c>
      <c r="CB110" s="43" t="s">
        <v>97</v>
      </c>
      <c r="CC110" s="43" t="s">
        <v>4</v>
      </c>
      <c r="CD110" s="43" t="s">
        <v>4</v>
      </c>
      <c r="CE110" s="43" t="s">
        <v>4</v>
      </c>
      <c r="CF110" s="43" t="s">
        <v>4</v>
      </c>
      <c r="CG110" s="43" t="s">
        <v>4</v>
      </c>
      <c r="CH110" s="43" t="s">
        <v>4</v>
      </c>
      <c r="CI110" s="43" t="s">
        <v>4</v>
      </c>
      <c r="CJ110" s="43" t="s">
        <v>4</v>
      </c>
      <c r="CK110" s="43" t="s">
        <v>4</v>
      </c>
      <c r="CL110" s="43" t="s">
        <v>4</v>
      </c>
      <c r="CM110" s="43" t="s">
        <v>4</v>
      </c>
      <c r="CN110" s="43" t="s">
        <v>4</v>
      </c>
      <c r="CO110" s="43" t="s">
        <v>4</v>
      </c>
      <c r="CP110" s="43" t="s">
        <v>4</v>
      </c>
      <c r="CQ110" s="43" t="s">
        <v>4</v>
      </c>
      <c r="CR110" s="43" t="s">
        <v>4</v>
      </c>
      <c r="CS110" s="43" t="s">
        <v>4</v>
      </c>
      <c r="CT110" s="43" t="s">
        <v>4</v>
      </c>
      <c r="CU110" s="43" t="s">
        <v>4</v>
      </c>
      <c r="CV110" s="43" t="s">
        <v>4</v>
      </c>
      <c r="CW110" s="43" t="s">
        <v>4</v>
      </c>
      <c r="CX110" s="43" t="s">
        <v>4</v>
      </c>
      <c r="CY110" s="43" t="s">
        <v>4</v>
      </c>
      <c r="CZ110" s="43" t="s">
        <v>4</v>
      </c>
      <c r="DA110" s="43" t="s">
        <v>4</v>
      </c>
      <c r="DB110" s="43" t="s">
        <v>4</v>
      </c>
      <c r="DC110" s="43" t="s">
        <v>4</v>
      </c>
      <c r="DD110" s="43" t="s">
        <v>4</v>
      </c>
      <c r="DE110" s="43" t="s">
        <v>4</v>
      </c>
      <c r="DF110" s="43" t="s">
        <v>4</v>
      </c>
      <c r="DG110" s="43" t="s">
        <v>4</v>
      </c>
      <c r="DH110" s="43" t="s">
        <v>4</v>
      </c>
      <c r="DI110" s="43" t="s">
        <v>4</v>
      </c>
      <c r="DJ110" s="43" t="s">
        <v>4</v>
      </c>
      <c r="DK110" s="43" t="s">
        <v>4</v>
      </c>
      <c r="DL110" s="43" t="s">
        <v>4</v>
      </c>
      <c r="DM110" s="43" t="s">
        <v>4</v>
      </c>
      <c r="DN110" s="43" t="s">
        <v>4</v>
      </c>
      <c r="DO110" s="43" t="s">
        <v>4</v>
      </c>
      <c r="DP110" s="43" t="s">
        <v>4</v>
      </c>
      <c r="DQ110" s="43" t="s">
        <v>4</v>
      </c>
      <c r="DT110" s="37" t="b">
        <f>IFERROR(VLOOKUP(A110,'peptide ligands'!A:D,4,0),FALSE)</f>
        <v>0</v>
      </c>
    </row>
    <row r="111" spans="1:124" ht="17" thickBot="1" x14ac:dyDescent="0.25">
      <c r="A111" t="s">
        <v>319</v>
      </c>
      <c r="B111" s="37" t="str">
        <f>VLOOKUP($A111,endogenous!$A:$B,2,0)</f>
        <v>gip_rat</v>
      </c>
      <c r="C111" s="37"/>
      <c r="D111" s="43" t="s">
        <v>4</v>
      </c>
      <c r="E111" s="43" t="s">
        <v>4</v>
      </c>
      <c r="F111" s="43" t="s">
        <v>4</v>
      </c>
      <c r="G111" s="43" t="s">
        <v>4</v>
      </c>
      <c r="H111" s="43" t="s">
        <v>4</v>
      </c>
      <c r="I111" s="43" t="s">
        <v>4</v>
      </c>
      <c r="J111" s="43" t="s">
        <v>4</v>
      </c>
      <c r="K111" s="43" t="s">
        <v>4</v>
      </c>
      <c r="L111" s="43" t="s">
        <v>4</v>
      </c>
      <c r="M111" s="43" t="s">
        <v>4</v>
      </c>
      <c r="N111" s="43" t="s">
        <v>4</v>
      </c>
      <c r="O111" s="46" t="s">
        <v>4</v>
      </c>
      <c r="P111" s="43" t="s">
        <v>4</v>
      </c>
      <c r="Q111" s="43" t="s">
        <v>4</v>
      </c>
      <c r="R111" s="90"/>
      <c r="S111" s="43" t="s">
        <v>4</v>
      </c>
      <c r="T111" s="43" t="s">
        <v>4</v>
      </c>
      <c r="U111" s="43" t="s">
        <v>4</v>
      </c>
      <c r="V111" s="46" t="s">
        <v>4</v>
      </c>
      <c r="W111" s="43" t="s">
        <v>4</v>
      </c>
      <c r="X111" s="43" t="s">
        <v>4</v>
      </c>
      <c r="Y111" s="90"/>
      <c r="Z111" s="102" t="s">
        <v>4</v>
      </c>
      <c r="AA111" s="102" t="s">
        <v>4</v>
      </c>
      <c r="AB111" s="102" t="s">
        <v>4</v>
      </c>
      <c r="AC111" s="64" t="s">
        <v>93</v>
      </c>
      <c r="AD111" s="43" t="s">
        <v>102</v>
      </c>
      <c r="AE111" s="43" t="s">
        <v>89</v>
      </c>
      <c r="AF111" s="43" t="s">
        <v>91</v>
      </c>
      <c r="AG111" s="43" t="s">
        <v>103</v>
      </c>
      <c r="AH111" s="43" t="s">
        <v>75</v>
      </c>
      <c r="AI111" s="43" t="s">
        <v>99</v>
      </c>
      <c r="AJ111" s="43" t="s">
        <v>73</v>
      </c>
      <c r="AK111" s="43" t="s">
        <v>74</v>
      </c>
      <c r="AL111" s="43" t="s">
        <v>93</v>
      </c>
      <c r="AM111" s="43" t="s">
        <v>73</v>
      </c>
      <c r="AN111" s="43" t="s">
        <v>99</v>
      </c>
      <c r="AO111" s="43" t="s">
        <v>102</v>
      </c>
      <c r="AP111" s="43" t="s">
        <v>101</v>
      </c>
      <c r="AQ111" s="43" t="s">
        <v>74</v>
      </c>
      <c r="AR111" s="43" t="s">
        <v>95</v>
      </c>
      <c r="AS111" s="43" t="s">
        <v>4</v>
      </c>
      <c r="AT111" s="43" t="s">
        <v>4</v>
      </c>
      <c r="AU111" s="43" t="s">
        <v>4</v>
      </c>
      <c r="AV111" s="43" t="s">
        <v>4</v>
      </c>
      <c r="AW111" s="43" t="s">
        <v>4</v>
      </c>
      <c r="AX111" s="43" t="s">
        <v>4</v>
      </c>
      <c r="AY111" s="43" t="s">
        <v>4</v>
      </c>
      <c r="AZ111" s="43" t="s">
        <v>4</v>
      </c>
      <c r="BA111" s="43" t="s">
        <v>4</v>
      </c>
      <c r="BB111" s="43" t="s">
        <v>4</v>
      </c>
      <c r="BC111" s="43" t="s">
        <v>99</v>
      </c>
      <c r="BD111" s="43" t="s">
        <v>98</v>
      </c>
      <c r="BE111" s="43" t="s">
        <v>97</v>
      </c>
      <c r="BF111" s="43" t="s">
        <v>97</v>
      </c>
      <c r="BG111" s="43" t="s">
        <v>74</v>
      </c>
      <c r="BH111" s="43" t="s">
        <v>75</v>
      </c>
      <c r="BI111" s="43" t="s">
        <v>96</v>
      </c>
      <c r="BJ111" s="43" t="s">
        <v>100</v>
      </c>
      <c r="BK111" s="43" t="s">
        <v>92</v>
      </c>
      <c r="BL111" s="43" t="s">
        <v>94</v>
      </c>
      <c r="BM111" s="43" t="s">
        <v>94</v>
      </c>
      <c r="BN111" s="43" t="s">
        <v>102</v>
      </c>
      <c r="BO111" s="43" t="s">
        <v>97</v>
      </c>
      <c r="BP111" s="43" t="s">
        <v>95</v>
      </c>
      <c r="BQ111" s="43" t="s">
        <v>91</v>
      </c>
      <c r="BR111" s="68" t="s">
        <v>95</v>
      </c>
      <c r="BS111" s="43" t="s">
        <v>95</v>
      </c>
      <c r="BT111" s="43" t="s">
        <v>100</v>
      </c>
      <c r="BU111" s="43" t="s">
        <v>74</v>
      </c>
      <c r="BV111" s="43" t="s">
        <v>92</v>
      </c>
      <c r="BW111" s="43" t="s">
        <v>95</v>
      </c>
      <c r="BX111" s="43" t="s">
        <v>81</v>
      </c>
      <c r="BY111" s="43" t="s">
        <v>100</v>
      </c>
      <c r="BZ111" s="43" t="s">
        <v>94</v>
      </c>
      <c r="CA111" s="43" t="s">
        <v>103</v>
      </c>
      <c r="CB111" s="43" t="s">
        <v>97</v>
      </c>
      <c r="CC111" s="43" t="s">
        <v>4</v>
      </c>
      <c r="CD111" s="43" t="s">
        <v>4</v>
      </c>
      <c r="CE111" s="43" t="s">
        <v>4</v>
      </c>
      <c r="CF111" s="43" t="s">
        <v>4</v>
      </c>
      <c r="CG111" s="43" t="s">
        <v>4</v>
      </c>
      <c r="CH111" s="43" t="s">
        <v>4</v>
      </c>
      <c r="CI111" s="43" t="s">
        <v>4</v>
      </c>
      <c r="CJ111" s="43" t="s">
        <v>4</v>
      </c>
      <c r="CK111" s="43" t="s">
        <v>4</v>
      </c>
      <c r="CL111" s="43" t="s">
        <v>4</v>
      </c>
      <c r="CM111" s="43" t="s">
        <v>4</v>
      </c>
      <c r="CN111" s="43" t="s">
        <v>4</v>
      </c>
      <c r="CO111" s="43" t="s">
        <v>4</v>
      </c>
      <c r="CP111" s="43" t="s">
        <v>4</v>
      </c>
      <c r="CQ111" s="43" t="s">
        <v>4</v>
      </c>
      <c r="CR111" s="43" t="s">
        <v>4</v>
      </c>
      <c r="CS111" s="43" t="s">
        <v>4</v>
      </c>
      <c r="CT111" s="43" t="s">
        <v>4</v>
      </c>
      <c r="CU111" s="43" t="s">
        <v>4</v>
      </c>
      <c r="CV111" s="43" t="s">
        <v>4</v>
      </c>
      <c r="CW111" s="43" t="s">
        <v>4</v>
      </c>
      <c r="CX111" s="43" t="s">
        <v>4</v>
      </c>
      <c r="CY111" s="43" t="s">
        <v>4</v>
      </c>
      <c r="CZ111" s="43" t="s">
        <v>4</v>
      </c>
      <c r="DA111" s="43" t="s">
        <v>4</v>
      </c>
      <c r="DB111" s="43" t="s">
        <v>4</v>
      </c>
      <c r="DC111" s="43" t="s">
        <v>4</v>
      </c>
      <c r="DD111" s="43" t="s">
        <v>4</v>
      </c>
      <c r="DE111" s="43" t="s">
        <v>4</v>
      </c>
      <c r="DF111" s="43" t="s">
        <v>4</v>
      </c>
      <c r="DG111" s="43" t="s">
        <v>4</v>
      </c>
      <c r="DH111" s="43" t="s">
        <v>4</v>
      </c>
      <c r="DI111" s="43" t="s">
        <v>4</v>
      </c>
      <c r="DJ111" s="43" t="s">
        <v>4</v>
      </c>
      <c r="DK111" s="43" t="s">
        <v>4</v>
      </c>
      <c r="DL111" s="43" t="s">
        <v>4</v>
      </c>
      <c r="DM111" s="43" t="s">
        <v>4</v>
      </c>
      <c r="DN111" s="43" t="s">
        <v>4</v>
      </c>
      <c r="DO111" s="43" t="s">
        <v>4</v>
      </c>
      <c r="DP111" s="43" t="s">
        <v>4</v>
      </c>
      <c r="DQ111" s="43" t="s">
        <v>4</v>
      </c>
      <c r="DT111" s="37" t="b">
        <f>IFERROR(VLOOKUP(A111,'peptide ligands'!A:D,4,0),FALSE)</f>
        <v>0</v>
      </c>
    </row>
    <row r="112" spans="1:124" x14ac:dyDescent="0.2">
      <c r="A112" t="s">
        <v>116</v>
      </c>
      <c r="B112" s="37" t="str">
        <f>VLOOKUP($A112,endogenous!$A:$B,2,0)</f>
        <v>gluc_human</v>
      </c>
      <c r="C112" s="37"/>
      <c r="D112" s="43" t="s">
        <v>4</v>
      </c>
      <c r="E112" s="43" t="s">
        <v>4</v>
      </c>
      <c r="F112" s="43" t="s">
        <v>4</v>
      </c>
      <c r="G112" s="43" t="s">
        <v>4</v>
      </c>
      <c r="H112" s="43" t="s">
        <v>4</v>
      </c>
      <c r="I112" s="43" t="s">
        <v>4</v>
      </c>
      <c r="J112" s="43" t="s">
        <v>4</v>
      </c>
      <c r="K112" s="43" t="s">
        <v>4</v>
      </c>
      <c r="L112" s="43" t="s">
        <v>4</v>
      </c>
      <c r="M112" s="43" t="s">
        <v>4</v>
      </c>
      <c r="N112" s="43" t="s">
        <v>4</v>
      </c>
      <c r="O112" s="46" t="s">
        <v>4</v>
      </c>
      <c r="P112" s="43" t="s">
        <v>4</v>
      </c>
      <c r="Q112" s="43" t="s">
        <v>4</v>
      </c>
      <c r="R112" s="90"/>
      <c r="S112" s="43" t="s">
        <v>4</v>
      </c>
      <c r="T112" s="43" t="s">
        <v>4</v>
      </c>
      <c r="U112" s="43" t="s">
        <v>4</v>
      </c>
      <c r="V112" s="46" t="s">
        <v>4</v>
      </c>
      <c r="W112" s="43" t="s">
        <v>4</v>
      </c>
      <c r="X112" s="43" t="s">
        <v>4</v>
      </c>
      <c r="Y112" s="90"/>
      <c r="Z112" s="102" t="s">
        <v>4</v>
      </c>
      <c r="AA112" s="102" t="s">
        <v>4</v>
      </c>
      <c r="AB112" s="102" t="s">
        <v>4</v>
      </c>
      <c r="AC112" s="64" t="s">
        <v>81</v>
      </c>
      <c r="AD112" s="43" t="s">
        <v>73</v>
      </c>
      <c r="AE112" s="43" t="s">
        <v>97</v>
      </c>
      <c r="AF112" s="43" t="s">
        <v>91</v>
      </c>
      <c r="AG112" s="43" t="s">
        <v>103</v>
      </c>
      <c r="AH112" s="43" t="s">
        <v>75</v>
      </c>
      <c r="AI112" s="43" t="s">
        <v>103</v>
      </c>
      <c r="AJ112" s="43" t="s">
        <v>73</v>
      </c>
      <c r="AK112" s="43" t="s">
        <v>74</v>
      </c>
      <c r="AL112" s="43" t="s">
        <v>93</v>
      </c>
      <c r="AM112" s="43" t="s">
        <v>73</v>
      </c>
      <c r="AN112" s="43" t="s">
        <v>95</v>
      </c>
      <c r="AO112" s="43" t="s">
        <v>93</v>
      </c>
      <c r="AP112" s="43" t="s">
        <v>94</v>
      </c>
      <c r="AQ112" s="43" t="s">
        <v>74</v>
      </c>
      <c r="AR112" s="43" t="s">
        <v>73</v>
      </c>
      <c r="AS112" s="43" t="s">
        <v>4</v>
      </c>
      <c r="AT112" s="43" t="s">
        <v>4</v>
      </c>
      <c r="AU112" s="43" t="s">
        <v>4</v>
      </c>
      <c r="AV112" s="43" t="s">
        <v>4</v>
      </c>
      <c r="AW112" s="43" t="s">
        <v>4</v>
      </c>
      <c r="AX112" s="43" t="s">
        <v>4</v>
      </c>
      <c r="AY112" s="43" t="s">
        <v>4</v>
      </c>
      <c r="AZ112" s="43" t="s">
        <v>4</v>
      </c>
      <c r="BA112" s="43" t="s">
        <v>4</v>
      </c>
      <c r="BB112" s="43" t="s">
        <v>4</v>
      </c>
      <c r="BC112" s="43" t="s">
        <v>98</v>
      </c>
      <c r="BD112" s="43" t="s">
        <v>98</v>
      </c>
      <c r="BE112" s="43" t="s">
        <v>102</v>
      </c>
      <c r="BF112" s="43" t="s">
        <v>97</v>
      </c>
      <c r="BG112" s="43" t="s">
        <v>74</v>
      </c>
      <c r="BH112" s="43" t="s">
        <v>75</v>
      </c>
      <c r="BI112" s="43" t="s">
        <v>96</v>
      </c>
      <c r="BJ112" s="43" t="s">
        <v>97</v>
      </c>
      <c r="BK112" s="43" t="s">
        <v>92</v>
      </c>
      <c r="BL112" s="43" t="s">
        <v>94</v>
      </c>
      <c r="BM112" s="43" t="s">
        <v>101</v>
      </c>
      <c r="BN112" s="43" t="s">
        <v>100</v>
      </c>
      <c r="BO112" s="66" t="s">
        <v>103</v>
      </c>
      <c r="BP112" s="43" t="s">
        <v>4</v>
      </c>
      <c r="BQ112" s="43" t="s">
        <v>4</v>
      </c>
      <c r="BR112" s="43" t="s">
        <v>4</v>
      </c>
      <c r="BS112" s="43" t="s">
        <v>4</v>
      </c>
      <c r="BT112" s="43" t="s">
        <v>4</v>
      </c>
      <c r="BU112" s="43" t="s">
        <v>4</v>
      </c>
      <c r="BV112" s="43" t="s">
        <v>4</v>
      </c>
      <c r="BW112" s="43" t="s">
        <v>4</v>
      </c>
      <c r="BX112" s="43" t="s">
        <v>4</v>
      </c>
      <c r="BY112" s="43" t="s">
        <v>4</v>
      </c>
      <c r="BZ112" s="43" t="s">
        <v>4</v>
      </c>
      <c r="CA112" s="43" t="s">
        <v>4</v>
      </c>
      <c r="CB112" s="43" t="s">
        <v>4</v>
      </c>
      <c r="CC112" s="43" t="s">
        <v>4</v>
      </c>
      <c r="CD112" s="43" t="s">
        <v>4</v>
      </c>
      <c r="CE112" s="43" t="s">
        <v>4</v>
      </c>
      <c r="CF112" s="43" t="s">
        <v>4</v>
      </c>
      <c r="CG112" s="43" t="s">
        <v>4</v>
      </c>
      <c r="CH112" s="43" t="s">
        <v>4</v>
      </c>
      <c r="CI112" s="43" t="s">
        <v>4</v>
      </c>
      <c r="CJ112" s="43" t="s">
        <v>4</v>
      </c>
      <c r="CK112" s="43" t="s">
        <v>4</v>
      </c>
      <c r="CL112" s="43" t="s">
        <v>4</v>
      </c>
      <c r="CM112" s="43" t="s">
        <v>4</v>
      </c>
      <c r="CN112" s="43" t="s">
        <v>4</v>
      </c>
      <c r="CO112" s="43" t="s">
        <v>4</v>
      </c>
      <c r="CP112" s="43" t="s">
        <v>4</v>
      </c>
      <c r="CQ112" s="43" t="s">
        <v>4</v>
      </c>
      <c r="CR112" s="43" t="s">
        <v>4</v>
      </c>
      <c r="CS112" s="43" t="s">
        <v>4</v>
      </c>
      <c r="CT112" s="43" t="s">
        <v>4</v>
      </c>
      <c r="CU112" s="43" t="s">
        <v>4</v>
      </c>
      <c r="CV112" s="43" t="s">
        <v>4</v>
      </c>
      <c r="CW112" s="43" t="s">
        <v>4</v>
      </c>
      <c r="CX112" s="43" t="s">
        <v>4</v>
      </c>
      <c r="CY112" s="43" t="s">
        <v>4</v>
      </c>
      <c r="CZ112" s="43" t="s">
        <v>4</v>
      </c>
      <c r="DA112" s="43" t="s">
        <v>4</v>
      </c>
      <c r="DB112" s="43" t="s">
        <v>4</v>
      </c>
      <c r="DC112" s="43" t="s">
        <v>4</v>
      </c>
      <c r="DD112" s="43" t="s">
        <v>4</v>
      </c>
      <c r="DE112" s="43" t="s">
        <v>4</v>
      </c>
      <c r="DF112" s="43" t="s">
        <v>4</v>
      </c>
      <c r="DG112" s="43" t="s">
        <v>4</v>
      </c>
      <c r="DH112" s="43" t="s">
        <v>4</v>
      </c>
      <c r="DI112" s="43" t="s">
        <v>4</v>
      </c>
      <c r="DJ112" s="43" t="s">
        <v>4</v>
      </c>
      <c r="DK112" s="43" t="s">
        <v>4</v>
      </c>
      <c r="DL112" s="43" t="s">
        <v>4</v>
      </c>
      <c r="DM112" s="43" t="s">
        <v>4</v>
      </c>
      <c r="DN112" s="43" t="s">
        <v>4</v>
      </c>
      <c r="DO112" s="43" t="s">
        <v>4</v>
      </c>
      <c r="DP112" s="43" t="s">
        <v>4</v>
      </c>
      <c r="DQ112" s="43" t="s">
        <v>4</v>
      </c>
      <c r="DT112" s="37" t="str">
        <f>IFERROR(VLOOKUP(A112,'peptide ligands'!A:D,4,0),FALSE)</f>
        <v>5YQZ</v>
      </c>
    </row>
    <row r="113" spans="1:124" x14ac:dyDescent="0.2">
      <c r="A113" t="s">
        <v>169</v>
      </c>
      <c r="B113" s="37" t="str">
        <f>VLOOKUP($A113,endogenous!$A:$B,2,0)</f>
        <v>gluc_human</v>
      </c>
      <c r="C113" s="37"/>
      <c r="D113" s="43" t="s">
        <v>4</v>
      </c>
      <c r="E113" s="43" t="s">
        <v>4</v>
      </c>
      <c r="F113" s="43" t="s">
        <v>4</v>
      </c>
      <c r="G113" s="43" t="s">
        <v>4</v>
      </c>
      <c r="H113" s="43" t="s">
        <v>4</v>
      </c>
      <c r="I113" s="43" t="s">
        <v>4</v>
      </c>
      <c r="J113" s="43" t="s">
        <v>4</v>
      </c>
      <c r="K113" s="43" t="s">
        <v>4</v>
      </c>
      <c r="L113" s="43" t="s">
        <v>81</v>
      </c>
      <c r="M113" s="43" t="s">
        <v>74</v>
      </c>
      <c r="N113" s="43" t="s">
        <v>89</v>
      </c>
      <c r="O113" s="57" t="s">
        <v>75</v>
      </c>
      <c r="P113" s="43" t="s">
        <v>89</v>
      </c>
      <c r="Q113" s="43" t="s">
        <v>98</v>
      </c>
      <c r="R113" s="90"/>
      <c r="S113" s="43" t="s">
        <v>4</v>
      </c>
      <c r="T113" s="43" t="s">
        <v>4</v>
      </c>
      <c r="U113" s="43" t="s">
        <v>4</v>
      </c>
      <c r="V113" s="46" t="s">
        <v>4</v>
      </c>
      <c r="W113" s="43" t="s">
        <v>4</v>
      </c>
      <c r="X113" s="43" t="s">
        <v>4</v>
      </c>
      <c r="Y113" s="90"/>
      <c r="Z113" s="102" t="s">
        <v>4</v>
      </c>
      <c r="AA113" s="102" t="s">
        <v>4</v>
      </c>
      <c r="AB113" s="102" t="s">
        <v>4</v>
      </c>
      <c r="AC113" s="64" t="s">
        <v>81</v>
      </c>
      <c r="AD113" s="43" t="s">
        <v>102</v>
      </c>
      <c r="AE113" s="43" t="s">
        <v>89</v>
      </c>
      <c r="AF113" s="43" t="s">
        <v>91</v>
      </c>
      <c r="AG113" s="43" t="s">
        <v>103</v>
      </c>
      <c r="AH113" s="43" t="s">
        <v>75</v>
      </c>
      <c r="AI113" s="43" t="s">
        <v>103</v>
      </c>
      <c r="AJ113" s="43" t="s">
        <v>73</v>
      </c>
      <c r="AK113" s="43" t="s">
        <v>74</v>
      </c>
      <c r="AL113" s="43" t="s">
        <v>96</v>
      </c>
      <c r="AM113" s="43" t="s">
        <v>73</v>
      </c>
      <c r="AN113" s="43" t="s">
        <v>73</v>
      </c>
      <c r="AO113" s="43" t="s">
        <v>93</v>
      </c>
      <c r="AP113" s="43" t="s">
        <v>94</v>
      </c>
      <c r="AQ113" s="43" t="s">
        <v>89</v>
      </c>
      <c r="AR113" s="43" t="s">
        <v>91</v>
      </c>
      <c r="AS113" s="43" t="s">
        <v>4</v>
      </c>
      <c r="AT113" s="43" t="s">
        <v>4</v>
      </c>
      <c r="AU113" s="43" t="s">
        <v>4</v>
      </c>
      <c r="AV113" s="43" t="s">
        <v>4</v>
      </c>
      <c r="AW113" s="43" t="s">
        <v>4</v>
      </c>
      <c r="AX113" s="43" t="s">
        <v>4</v>
      </c>
      <c r="AY113" s="43" t="s">
        <v>4</v>
      </c>
      <c r="AZ113" s="43" t="s">
        <v>4</v>
      </c>
      <c r="BA113" s="43" t="s">
        <v>4</v>
      </c>
      <c r="BB113" s="43" t="s">
        <v>4</v>
      </c>
      <c r="BC113" s="43" t="s">
        <v>97</v>
      </c>
      <c r="BD113" s="43" t="s">
        <v>102</v>
      </c>
      <c r="BE113" s="43" t="s">
        <v>102</v>
      </c>
      <c r="BF113" s="43" t="s">
        <v>95</v>
      </c>
      <c r="BG113" s="43" t="s">
        <v>89</v>
      </c>
      <c r="BH113" s="43" t="s">
        <v>75</v>
      </c>
      <c r="BI113" s="43" t="s">
        <v>99</v>
      </c>
      <c r="BJ113" s="43" t="s">
        <v>102</v>
      </c>
      <c r="BK113" s="43" t="s">
        <v>92</v>
      </c>
      <c r="BL113" s="43" t="s">
        <v>94</v>
      </c>
      <c r="BM113" s="43" t="s">
        <v>96</v>
      </c>
      <c r="BN113" s="43" t="s">
        <v>95</v>
      </c>
      <c r="BO113" s="67" t="s">
        <v>91</v>
      </c>
      <c r="BP113" s="43" t="s">
        <v>98</v>
      </c>
      <c r="BQ113" s="43" t="s">
        <v>91</v>
      </c>
      <c r="BR113" s="43" t="s">
        <v>4</v>
      </c>
      <c r="BS113" s="43" t="s">
        <v>4</v>
      </c>
      <c r="BT113" s="43" t="s">
        <v>4</v>
      </c>
      <c r="BU113" s="43" t="s">
        <v>4</v>
      </c>
      <c r="BV113" s="43" t="s">
        <v>4</v>
      </c>
      <c r="BW113" s="43" t="s">
        <v>4</v>
      </c>
      <c r="BX113" s="43" t="s">
        <v>4</v>
      </c>
      <c r="BY113" s="43" t="s">
        <v>4</v>
      </c>
      <c r="BZ113" s="43" t="s">
        <v>4</v>
      </c>
      <c r="CA113" s="43" t="s">
        <v>4</v>
      </c>
      <c r="CB113" s="43" t="s">
        <v>4</v>
      </c>
      <c r="CC113" s="43" t="s">
        <v>4</v>
      </c>
      <c r="CD113" s="43" t="s">
        <v>4</v>
      </c>
      <c r="CE113" s="43" t="s">
        <v>4</v>
      </c>
      <c r="CF113" s="43" t="s">
        <v>4</v>
      </c>
      <c r="CG113" s="43" t="s">
        <v>4</v>
      </c>
      <c r="CH113" s="43" t="s">
        <v>4</v>
      </c>
      <c r="CI113" s="43" t="s">
        <v>4</v>
      </c>
      <c r="CJ113" s="43" t="s">
        <v>4</v>
      </c>
      <c r="CK113" s="43" t="s">
        <v>4</v>
      </c>
      <c r="CL113" s="43" t="s">
        <v>4</v>
      </c>
      <c r="CM113" s="43" t="s">
        <v>4</v>
      </c>
      <c r="CN113" s="43" t="s">
        <v>4</v>
      </c>
      <c r="CO113" s="43" t="s">
        <v>4</v>
      </c>
      <c r="CP113" s="43" t="s">
        <v>4</v>
      </c>
      <c r="CQ113" s="43" t="s">
        <v>4</v>
      </c>
      <c r="CR113" s="43" t="s">
        <v>4</v>
      </c>
      <c r="CS113" s="43" t="s">
        <v>4</v>
      </c>
      <c r="CT113" s="43" t="s">
        <v>4</v>
      </c>
      <c r="CU113" s="43" t="s">
        <v>4</v>
      </c>
      <c r="CV113" s="43" t="s">
        <v>4</v>
      </c>
      <c r="CW113" s="43" t="s">
        <v>4</v>
      </c>
      <c r="CX113" s="43" t="s">
        <v>4</v>
      </c>
      <c r="CY113" s="43" t="s">
        <v>4</v>
      </c>
      <c r="CZ113" s="43" t="s">
        <v>4</v>
      </c>
      <c r="DA113" s="43" t="s">
        <v>4</v>
      </c>
      <c r="DB113" s="43" t="s">
        <v>4</v>
      </c>
      <c r="DC113" s="43" t="s">
        <v>4</v>
      </c>
      <c r="DD113" s="43" t="s">
        <v>4</v>
      </c>
      <c r="DE113" s="43" t="s">
        <v>4</v>
      </c>
      <c r="DF113" s="43" t="s">
        <v>4</v>
      </c>
      <c r="DG113" s="43" t="s">
        <v>4</v>
      </c>
      <c r="DH113" s="43" t="s">
        <v>4</v>
      </c>
      <c r="DI113" s="43" t="s">
        <v>4</v>
      </c>
      <c r="DJ113" s="43" t="s">
        <v>4</v>
      </c>
      <c r="DK113" s="43" t="s">
        <v>4</v>
      </c>
      <c r="DL113" s="43" t="s">
        <v>4</v>
      </c>
      <c r="DM113" s="43" t="s">
        <v>4</v>
      </c>
      <c r="DN113" s="43" t="s">
        <v>4</v>
      </c>
      <c r="DO113" s="43" t="s">
        <v>4</v>
      </c>
      <c r="DP113" s="43" t="s">
        <v>4</v>
      </c>
      <c r="DQ113" s="43" t="s">
        <v>4</v>
      </c>
      <c r="DT113" s="37" t="str">
        <f>IFERROR(VLOOKUP(A113,'peptide ligands'!A:D,4,0),FALSE)</f>
        <v>5VAI</v>
      </c>
    </row>
    <row r="114" spans="1:124" x14ac:dyDescent="0.2">
      <c r="A114" t="s">
        <v>391</v>
      </c>
      <c r="B114" s="37" t="str">
        <f>VLOOKUP($A114,endogenous!$A:$B,2,0)</f>
        <v>gluc_human</v>
      </c>
      <c r="C114" s="37"/>
      <c r="D114" s="43" t="s">
        <v>4</v>
      </c>
      <c r="E114" s="43" t="s">
        <v>4</v>
      </c>
      <c r="F114" s="43" t="s">
        <v>4</v>
      </c>
      <c r="G114" s="43" t="s">
        <v>4</v>
      </c>
      <c r="H114" s="43" t="s">
        <v>4</v>
      </c>
      <c r="I114" s="43" t="s">
        <v>4</v>
      </c>
      <c r="J114" s="43" t="s">
        <v>4</v>
      </c>
      <c r="K114" s="43" t="s">
        <v>4</v>
      </c>
      <c r="L114" s="43" t="s">
        <v>4</v>
      </c>
      <c r="M114" s="43" t="s">
        <v>4</v>
      </c>
      <c r="N114" s="43" t="s">
        <v>4</v>
      </c>
      <c r="O114" s="43" t="s">
        <v>4</v>
      </c>
      <c r="P114" s="43" t="s">
        <v>4</v>
      </c>
      <c r="Q114" s="43" t="s">
        <v>4</v>
      </c>
      <c r="R114" s="90"/>
      <c r="S114" s="43" t="s">
        <v>4</v>
      </c>
      <c r="T114" s="43" t="s">
        <v>4</v>
      </c>
      <c r="U114" s="43" t="s">
        <v>4</v>
      </c>
      <c r="V114" s="46" t="s">
        <v>4</v>
      </c>
      <c r="W114" s="43" t="s">
        <v>4</v>
      </c>
      <c r="X114" s="43" t="s">
        <v>4</v>
      </c>
      <c r="Y114" s="90"/>
      <c r="Z114" s="102" t="s">
        <v>4</v>
      </c>
      <c r="AA114" s="102" t="s">
        <v>4</v>
      </c>
      <c r="AB114" s="102" t="s">
        <v>4</v>
      </c>
      <c r="AC114" s="64" t="s">
        <v>81</v>
      </c>
      <c r="AD114" s="43" t="s">
        <v>102</v>
      </c>
      <c r="AE114" s="43" t="s">
        <v>89</v>
      </c>
      <c r="AF114" s="43" t="s">
        <v>91</v>
      </c>
      <c r="AG114" s="43" t="s">
        <v>103</v>
      </c>
      <c r="AH114" s="43" t="s">
        <v>75</v>
      </c>
      <c r="AI114" s="43" t="s">
        <v>103</v>
      </c>
      <c r="AJ114" s="43" t="s">
        <v>73</v>
      </c>
      <c r="AK114" s="43" t="s">
        <v>74</v>
      </c>
      <c r="AL114" s="43" t="s">
        <v>96</v>
      </c>
      <c r="AM114" s="43" t="s">
        <v>73</v>
      </c>
      <c r="AN114" s="43" t="s">
        <v>73</v>
      </c>
      <c r="AO114" s="43" t="s">
        <v>93</v>
      </c>
      <c r="AP114" s="43" t="s">
        <v>94</v>
      </c>
      <c r="AQ114" s="43" t="s">
        <v>89</v>
      </c>
      <c r="AR114" s="43" t="s">
        <v>91</v>
      </c>
      <c r="AS114" s="43" t="s">
        <v>4</v>
      </c>
      <c r="AT114" s="43" t="s">
        <v>4</v>
      </c>
      <c r="AU114" s="43" t="s">
        <v>4</v>
      </c>
      <c r="AV114" s="43" t="s">
        <v>4</v>
      </c>
      <c r="AW114" s="43" t="s">
        <v>4</v>
      </c>
      <c r="AX114" s="43" t="s">
        <v>4</v>
      </c>
      <c r="AY114" s="43" t="s">
        <v>4</v>
      </c>
      <c r="AZ114" s="43" t="s">
        <v>4</v>
      </c>
      <c r="BA114" s="43" t="s">
        <v>4</v>
      </c>
      <c r="BB114" s="43" t="s">
        <v>4</v>
      </c>
      <c r="BC114" s="43" t="s">
        <v>97</v>
      </c>
      <c r="BD114" s="43" t="s">
        <v>102</v>
      </c>
      <c r="BE114" s="43" t="s">
        <v>102</v>
      </c>
      <c r="BF114" s="43" t="s">
        <v>95</v>
      </c>
      <c r="BG114" s="43" t="s">
        <v>89</v>
      </c>
      <c r="BH114" s="43" t="s">
        <v>75</v>
      </c>
      <c r="BI114" s="43" t="s">
        <v>99</v>
      </c>
      <c r="BJ114" s="43" t="s">
        <v>102</v>
      </c>
      <c r="BK114" s="43" t="s">
        <v>92</v>
      </c>
      <c r="BL114" s="43" t="s">
        <v>94</v>
      </c>
      <c r="BM114" s="43" t="s">
        <v>96</v>
      </c>
      <c r="BN114" s="43" t="s">
        <v>95</v>
      </c>
      <c r="BO114" s="67" t="s">
        <v>91</v>
      </c>
      <c r="BP114" s="43" t="s">
        <v>98</v>
      </c>
      <c r="BQ114" s="43" t="s">
        <v>91</v>
      </c>
      <c r="BR114" s="43" t="s">
        <v>4</v>
      </c>
      <c r="BS114" s="43" t="s">
        <v>4</v>
      </c>
      <c r="BT114" s="43" t="s">
        <v>4</v>
      </c>
      <c r="BU114" s="43" t="s">
        <v>4</v>
      </c>
      <c r="BV114" s="43" t="s">
        <v>4</v>
      </c>
      <c r="BW114" s="43" t="s">
        <v>4</v>
      </c>
      <c r="BX114" s="43" t="s">
        <v>4</v>
      </c>
      <c r="BY114" s="43" t="s">
        <v>4</v>
      </c>
      <c r="BZ114" s="43" t="s">
        <v>4</v>
      </c>
      <c r="CA114" s="43" t="s">
        <v>4</v>
      </c>
      <c r="CB114" s="43" t="s">
        <v>4</v>
      </c>
      <c r="CC114" s="43" t="s">
        <v>4</v>
      </c>
      <c r="CD114" s="43" t="s">
        <v>4</v>
      </c>
      <c r="CE114" s="43" t="s">
        <v>4</v>
      </c>
      <c r="CF114" s="43" t="s">
        <v>4</v>
      </c>
      <c r="CG114" s="43" t="s">
        <v>4</v>
      </c>
      <c r="CH114" s="43" t="s">
        <v>4</v>
      </c>
      <c r="CI114" s="43" t="s">
        <v>4</v>
      </c>
      <c r="CJ114" s="43" t="s">
        <v>4</v>
      </c>
      <c r="CK114" s="43" t="s">
        <v>4</v>
      </c>
      <c r="CL114" s="43" t="s">
        <v>4</v>
      </c>
      <c r="CM114" s="43" t="s">
        <v>4</v>
      </c>
      <c r="CN114" s="43" t="s">
        <v>4</v>
      </c>
      <c r="CO114" s="43" t="s">
        <v>4</v>
      </c>
      <c r="CP114" s="43" t="s">
        <v>4</v>
      </c>
      <c r="CQ114" s="43" t="s">
        <v>4</v>
      </c>
      <c r="CR114" s="43" t="s">
        <v>4</v>
      </c>
      <c r="CS114" s="43" t="s">
        <v>4</v>
      </c>
      <c r="CT114" s="43" t="s">
        <v>4</v>
      </c>
      <c r="CU114" s="43" t="s">
        <v>4</v>
      </c>
      <c r="CV114" s="43" t="s">
        <v>4</v>
      </c>
      <c r="CW114" s="43" t="s">
        <v>4</v>
      </c>
      <c r="CX114" s="43" t="s">
        <v>4</v>
      </c>
      <c r="CY114" s="43" t="s">
        <v>4</v>
      </c>
      <c r="CZ114" s="43" t="s">
        <v>4</v>
      </c>
      <c r="DA114" s="43" t="s">
        <v>4</v>
      </c>
      <c r="DB114" s="43" t="s">
        <v>4</v>
      </c>
      <c r="DC114" s="43" t="s">
        <v>4</v>
      </c>
      <c r="DD114" s="43" t="s">
        <v>4</v>
      </c>
      <c r="DE114" s="43" t="s">
        <v>4</v>
      </c>
      <c r="DF114" s="43" t="s">
        <v>4</v>
      </c>
      <c r="DG114" s="43" t="s">
        <v>4</v>
      </c>
      <c r="DH114" s="43" t="s">
        <v>4</v>
      </c>
      <c r="DI114" s="43" t="s">
        <v>4</v>
      </c>
      <c r="DJ114" s="43" t="s">
        <v>4</v>
      </c>
      <c r="DK114" s="43" t="s">
        <v>4</v>
      </c>
      <c r="DL114" s="43" t="s">
        <v>4</v>
      </c>
      <c r="DM114" s="43" t="s">
        <v>4</v>
      </c>
      <c r="DN114" s="43" t="s">
        <v>4</v>
      </c>
      <c r="DO114" s="43" t="s">
        <v>4</v>
      </c>
      <c r="DP114" s="43" t="s">
        <v>4</v>
      </c>
      <c r="DQ114" s="43" t="s">
        <v>4</v>
      </c>
      <c r="DT114" s="37" t="str">
        <f>IFERROR(VLOOKUP(A114,'peptide ligands'!A:D,4,0),FALSE)</f>
        <v>4ZGM</v>
      </c>
    </row>
    <row r="115" spans="1:124" x14ac:dyDescent="0.2">
      <c r="A115" t="s">
        <v>276</v>
      </c>
      <c r="B115" s="37" t="str">
        <f>VLOOKUP($A115,endogenous!$A:$B,2,0)</f>
        <v>gluc_human</v>
      </c>
      <c r="C115" s="37"/>
      <c r="D115" s="43" t="s">
        <v>4</v>
      </c>
      <c r="E115" s="43" t="s">
        <v>4</v>
      </c>
      <c r="F115" s="43" t="s">
        <v>4</v>
      </c>
      <c r="G115" s="43" t="s">
        <v>4</v>
      </c>
      <c r="H115" s="43" t="s">
        <v>4</v>
      </c>
      <c r="I115" s="43" t="s">
        <v>4</v>
      </c>
      <c r="J115" s="43" t="s">
        <v>4</v>
      </c>
      <c r="K115" s="43" t="s">
        <v>4</v>
      </c>
      <c r="L115" s="43" t="s">
        <v>4</v>
      </c>
      <c r="M115" s="43" t="s">
        <v>4</v>
      </c>
      <c r="N115" s="43" t="s">
        <v>4</v>
      </c>
      <c r="O115" s="43" t="s">
        <v>4</v>
      </c>
      <c r="P115" s="43" t="s">
        <v>4</v>
      </c>
      <c r="Q115" s="43" t="s">
        <v>4</v>
      </c>
      <c r="R115" s="90"/>
      <c r="S115" s="43" t="s">
        <v>4</v>
      </c>
      <c r="T115" s="43" t="s">
        <v>4</v>
      </c>
      <c r="U115" s="43" t="s">
        <v>4</v>
      </c>
      <c r="V115" s="46" t="s">
        <v>4</v>
      </c>
      <c r="W115" s="43" t="s">
        <v>4</v>
      </c>
      <c r="X115" s="43" t="s">
        <v>4</v>
      </c>
      <c r="Y115" s="90"/>
      <c r="Z115" s="102" t="s">
        <v>4</v>
      </c>
      <c r="AA115" s="102" t="s">
        <v>4</v>
      </c>
      <c r="AB115" s="102" t="s">
        <v>4</v>
      </c>
      <c r="AC115" s="64" t="s">
        <v>81</v>
      </c>
      <c r="AD115" s="43" t="s">
        <v>102</v>
      </c>
      <c r="AE115" s="43" t="s">
        <v>74</v>
      </c>
      <c r="AF115" s="43" t="s">
        <v>91</v>
      </c>
      <c r="AG115" s="43" t="s">
        <v>73</v>
      </c>
      <c r="AH115" s="43" t="s">
        <v>75</v>
      </c>
      <c r="AI115" s="43" t="s">
        <v>73</v>
      </c>
      <c r="AJ115" s="43" t="s">
        <v>74</v>
      </c>
      <c r="AK115" s="43" t="s">
        <v>89</v>
      </c>
      <c r="AL115" s="43" t="s">
        <v>101</v>
      </c>
      <c r="AM115" s="43" t="s">
        <v>100</v>
      </c>
      <c r="AN115" s="43" t="s">
        <v>103</v>
      </c>
      <c r="AO115" s="43" t="s">
        <v>99</v>
      </c>
      <c r="AP115" s="43" t="s">
        <v>94</v>
      </c>
      <c r="AQ115" s="43" t="s">
        <v>74</v>
      </c>
      <c r="AR115" s="43" t="s">
        <v>100</v>
      </c>
      <c r="AS115" s="43" t="s">
        <v>4</v>
      </c>
      <c r="AT115" s="43" t="s">
        <v>4</v>
      </c>
      <c r="AU115" s="43" t="s">
        <v>4</v>
      </c>
      <c r="AV115" s="43" t="s">
        <v>4</v>
      </c>
      <c r="AW115" s="43" t="s">
        <v>4</v>
      </c>
      <c r="AX115" s="43" t="s">
        <v>4</v>
      </c>
      <c r="AY115" s="43" t="s">
        <v>4</v>
      </c>
      <c r="AZ115" s="43" t="s">
        <v>4</v>
      </c>
      <c r="BA115" s="43" t="s">
        <v>4</v>
      </c>
      <c r="BB115" s="43" t="s">
        <v>4</v>
      </c>
      <c r="BC115" s="43" t="s">
        <v>94</v>
      </c>
      <c r="BD115" s="43" t="s">
        <v>102</v>
      </c>
      <c r="BE115" s="43" t="s">
        <v>102</v>
      </c>
      <c r="BF115" s="43" t="s">
        <v>98</v>
      </c>
      <c r="BG115" s="43" t="s">
        <v>74</v>
      </c>
      <c r="BH115" s="43" t="s">
        <v>75</v>
      </c>
      <c r="BI115" s="43" t="s">
        <v>99</v>
      </c>
      <c r="BJ115" s="43" t="s">
        <v>100</v>
      </c>
      <c r="BK115" s="43" t="s">
        <v>92</v>
      </c>
      <c r="BL115" s="43" t="s">
        <v>94</v>
      </c>
      <c r="BM115" s="43" t="s">
        <v>99</v>
      </c>
      <c r="BN115" s="43" t="s">
        <v>97</v>
      </c>
      <c r="BO115" s="67" t="s">
        <v>103</v>
      </c>
      <c r="BP115" s="43" t="s">
        <v>95</v>
      </c>
      <c r="BQ115" s="43" t="s">
        <v>99</v>
      </c>
      <c r="BR115" s="43" t="s">
        <v>103</v>
      </c>
      <c r="BS115" s="43" t="s">
        <v>74</v>
      </c>
      <c r="BT115" s="43" t="s">
        <v>4</v>
      </c>
      <c r="BU115" s="43" t="s">
        <v>4</v>
      </c>
      <c r="BV115" s="43" t="s">
        <v>4</v>
      </c>
      <c r="BW115" s="43" t="s">
        <v>4</v>
      </c>
      <c r="BX115" s="43" t="s">
        <v>4</v>
      </c>
      <c r="BY115" s="43" t="s">
        <v>4</v>
      </c>
      <c r="BZ115" s="43" t="s">
        <v>4</v>
      </c>
      <c r="CA115" s="43" t="s">
        <v>4</v>
      </c>
      <c r="CB115" s="43" t="s">
        <v>4</v>
      </c>
      <c r="CC115" s="43" t="s">
        <v>4</v>
      </c>
      <c r="CD115" s="43" t="s">
        <v>4</v>
      </c>
      <c r="CE115" s="43" t="s">
        <v>4</v>
      </c>
      <c r="CF115" s="43" t="s">
        <v>4</v>
      </c>
      <c r="CG115" s="43" t="s">
        <v>4</v>
      </c>
      <c r="CH115" s="43" t="s">
        <v>4</v>
      </c>
      <c r="CI115" s="43" t="s">
        <v>4</v>
      </c>
      <c r="CJ115" s="43" t="s">
        <v>4</v>
      </c>
      <c r="CK115" s="43" t="s">
        <v>4</v>
      </c>
      <c r="CL115" s="43" t="s">
        <v>4</v>
      </c>
      <c r="CM115" s="43" t="s">
        <v>4</v>
      </c>
      <c r="CN115" s="43" t="s">
        <v>4</v>
      </c>
      <c r="CO115" s="43" t="s">
        <v>4</v>
      </c>
      <c r="CP115" s="43" t="s">
        <v>4</v>
      </c>
      <c r="CQ115" s="43" t="s">
        <v>4</v>
      </c>
      <c r="CR115" s="43" t="s">
        <v>4</v>
      </c>
      <c r="CS115" s="43" t="s">
        <v>4</v>
      </c>
      <c r="CT115" s="43" t="s">
        <v>4</v>
      </c>
      <c r="CU115" s="43" t="s">
        <v>4</v>
      </c>
      <c r="CV115" s="43" t="s">
        <v>4</v>
      </c>
      <c r="CW115" s="43" t="s">
        <v>4</v>
      </c>
      <c r="CX115" s="43" t="s">
        <v>4</v>
      </c>
      <c r="CY115" s="43" t="s">
        <v>4</v>
      </c>
      <c r="CZ115" s="43" t="s">
        <v>4</v>
      </c>
      <c r="DA115" s="43" t="s">
        <v>4</v>
      </c>
      <c r="DB115" s="43" t="s">
        <v>4</v>
      </c>
      <c r="DC115" s="43" t="s">
        <v>4</v>
      </c>
      <c r="DD115" s="43" t="s">
        <v>4</v>
      </c>
      <c r="DE115" s="43" t="s">
        <v>4</v>
      </c>
      <c r="DF115" s="43" t="s">
        <v>4</v>
      </c>
      <c r="DG115" s="43" t="s">
        <v>4</v>
      </c>
      <c r="DH115" s="43" t="s">
        <v>4</v>
      </c>
      <c r="DI115" s="43" t="s">
        <v>4</v>
      </c>
      <c r="DJ115" s="43" t="s">
        <v>4</v>
      </c>
      <c r="DK115" s="43" t="s">
        <v>4</v>
      </c>
      <c r="DL115" s="43" t="s">
        <v>4</v>
      </c>
      <c r="DM115" s="43" t="s">
        <v>4</v>
      </c>
      <c r="DN115" s="43" t="s">
        <v>4</v>
      </c>
      <c r="DO115" s="43" t="s">
        <v>4</v>
      </c>
      <c r="DP115" s="43" t="s">
        <v>4</v>
      </c>
      <c r="DQ115" s="43" t="s">
        <v>4</v>
      </c>
      <c r="DT115" s="37" t="b">
        <f>IFERROR(VLOOKUP(A115,'peptide ligands'!A:D,4,0),FALSE)</f>
        <v>0</v>
      </c>
    </row>
    <row r="116" spans="1:124" x14ac:dyDescent="0.2">
      <c r="A116" t="s">
        <v>329</v>
      </c>
      <c r="B116" s="37" t="str">
        <f>VLOOKUP($A116,endogenous!$A:$B,2,0)</f>
        <v>gluc_mouse</v>
      </c>
      <c r="C116" s="37"/>
      <c r="D116" s="43" t="s">
        <v>4</v>
      </c>
      <c r="E116" s="43" t="s">
        <v>4</v>
      </c>
      <c r="F116" s="43" t="s">
        <v>4</v>
      </c>
      <c r="G116" s="43" t="s">
        <v>4</v>
      </c>
      <c r="H116" s="43" t="s">
        <v>4</v>
      </c>
      <c r="I116" s="43" t="s">
        <v>4</v>
      </c>
      <c r="J116" s="43" t="s">
        <v>4</v>
      </c>
      <c r="K116" s="43" t="s">
        <v>4</v>
      </c>
      <c r="L116" s="43" t="s">
        <v>4</v>
      </c>
      <c r="M116" s="43" t="s">
        <v>4</v>
      </c>
      <c r="N116" s="43" t="s">
        <v>4</v>
      </c>
      <c r="O116" s="43" t="s">
        <v>4</v>
      </c>
      <c r="P116" s="43" t="s">
        <v>4</v>
      </c>
      <c r="Q116" s="43" t="s">
        <v>4</v>
      </c>
      <c r="R116" s="90"/>
      <c r="S116" s="43" t="s">
        <v>4</v>
      </c>
      <c r="T116" s="43" t="s">
        <v>4</v>
      </c>
      <c r="U116" s="43" t="s">
        <v>4</v>
      </c>
      <c r="V116" s="46" t="s">
        <v>4</v>
      </c>
      <c r="W116" s="43" t="s">
        <v>4</v>
      </c>
      <c r="X116" s="43" t="s">
        <v>4</v>
      </c>
      <c r="Y116" s="90"/>
      <c r="Z116" s="102" t="s">
        <v>4</v>
      </c>
      <c r="AA116" s="102" t="s">
        <v>4</v>
      </c>
      <c r="AB116" s="102" t="s">
        <v>4</v>
      </c>
      <c r="AC116" s="64" t="s">
        <v>81</v>
      </c>
      <c r="AD116" s="43" t="s">
        <v>102</v>
      </c>
      <c r="AE116" s="43" t="s">
        <v>74</v>
      </c>
      <c r="AF116" s="43" t="s">
        <v>91</v>
      </c>
      <c r="AG116" s="43" t="s">
        <v>73</v>
      </c>
      <c r="AH116" s="43" t="s">
        <v>75</v>
      </c>
      <c r="AI116" s="43" t="s">
        <v>73</v>
      </c>
      <c r="AJ116" s="43" t="s">
        <v>74</v>
      </c>
      <c r="AK116" s="43" t="s">
        <v>89</v>
      </c>
      <c r="AL116" s="43" t="s">
        <v>101</v>
      </c>
      <c r="AM116" s="43" t="s">
        <v>73</v>
      </c>
      <c r="AN116" s="43" t="s">
        <v>103</v>
      </c>
      <c r="AO116" s="43" t="s">
        <v>99</v>
      </c>
      <c r="AP116" s="43" t="s">
        <v>94</v>
      </c>
      <c r="AQ116" s="43" t="s">
        <v>74</v>
      </c>
      <c r="AR116" s="43" t="s">
        <v>100</v>
      </c>
      <c r="AS116" s="43" t="s">
        <v>4</v>
      </c>
      <c r="AT116" s="43" t="s">
        <v>4</v>
      </c>
      <c r="AU116" s="43" t="s">
        <v>4</v>
      </c>
      <c r="AV116" s="43" t="s">
        <v>4</v>
      </c>
      <c r="AW116" s="43" t="s">
        <v>4</v>
      </c>
      <c r="AX116" s="43" t="s">
        <v>4</v>
      </c>
      <c r="AY116" s="43" t="s">
        <v>4</v>
      </c>
      <c r="AZ116" s="43" t="s">
        <v>4</v>
      </c>
      <c r="BA116" s="43" t="s">
        <v>4</v>
      </c>
      <c r="BB116" s="43" t="s">
        <v>4</v>
      </c>
      <c r="BC116" s="43" t="s">
        <v>94</v>
      </c>
      <c r="BD116" s="43" t="s">
        <v>102</v>
      </c>
      <c r="BE116" s="43" t="s">
        <v>103</v>
      </c>
      <c r="BF116" s="43" t="s">
        <v>98</v>
      </c>
      <c r="BG116" s="43" t="s">
        <v>74</v>
      </c>
      <c r="BH116" s="43" t="s">
        <v>75</v>
      </c>
      <c r="BI116" s="43" t="s">
        <v>99</v>
      </c>
      <c r="BJ116" s="43" t="s">
        <v>100</v>
      </c>
      <c r="BK116" s="43" t="s">
        <v>92</v>
      </c>
      <c r="BL116" s="43" t="s">
        <v>94</v>
      </c>
      <c r="BM116" s="43" t="s">
        <v>99</v>
      </c>
      <c r="BN116" s="43" t="s">
        <v>97</v>
      </c>
      <c r="BO116" s="67" t="s">
        <v>103</v>
      </c>
      <c r="BP116" s="43" t="s">
        <v>95</v>
      </c>
      <c r="BQ116" s="43" t="s">
        <v>99</v>
      </c>
      <c r="BR116" s="43" t="s">
        <v>103</v>
      </c>
      <c r="BS116" s="43" t="s">
        <v>74</v>
      </c>
      <c r="BT116" s="43" t="s">
        <v>4</v>
      </c>
      <c r="BU116" s="43" t="s">
        <v>4</v>
      </c>
      <c r="BV116" s="43" t="s">
        <v>4</v>
      </c>
      <c r="BW116" s="43" t="s">
        <v>4</v>
      </c>
      <c r="BX116" s="43" t="s">
        <v>4</v>
      </c>
      <c r="BY116" s="43" t="s">
        <v>4</v>
      </c>
      <c r="BZ116" s="43" t="s">
        <v>4</v>
      </c>
      <c r="CA116" s="43" t="s">
        <v>4</v>
      </c>
      <c r="CB116" s="43" t="s">
        <v>4</v>
      </c>
      <c r="CC116" s="43" t="s">
        <v>4</v>
      </c>
      <c r="CD116" s="43" t="s">
        <v>4</v>
      </c>
      <c r="CE116" s="43" t="s">
        <v>4</v>
      </c>
      <c r="CF116" s="43" t="s">
        <v>4</v>
      </c>
      <c r="CG116" s="43" t="s">
        <v>4</v>
      </c>
      <c r="CH116" s="43" t="s">
        <v>4</v>
      </c>
      <c r="CI116" s="43" t="s">
        <v>4</v>
      </c>
      <c r="CJ116" s="43" t="s">
        <v>4</v>
      </c>
      <c r="CK116" s="43" t="s">
        <v>4</v>
      </c>
      <c r="CL116" s="43" t="s">
        <v>4</v>
      </c>
      <c r="CM116" s="43" t="s">
        <v>4</v>
      </c>
      <c r="CN116" s="43" t="s">
        <v>4</v>
      </c>
      <c r="CO116" s="43" t="s">
        <v>4</v>
      </c>
      <c r="CP116" s="43" t="s">
        <v>4</v>
      </c>
      <c r="CQ116" s="43" t="s">
        <v>4</v>
      </c>
      <c r="CR116" s="43" t="s">
        <v>4</v>
      </c>
      <c r="CS116" s="43" t="s">
        <v>4</v>
      </c>
      <c r="CT116" s="43" t="s">
        <v>4</v>
      </c>
      <c r="CU116" s="43" t="s">
        <v>4</v>
      </c>
      <c r="CV116" s="43" t="s">
        <v>4</v>
      </c>
      <c r="CW116" s="43" t="s">
        <v>4</v>
      </c>
      <c r="CX116" s="43" t="s">
        <v>4</v>
      </c>
      <c r="CY116" s="43" t="s">
        <v>4</v>
      </c>
      <c r="CZ116" s="43" t="s">
        <v>4</v>
      </c>
      <c r="DA116" s="43" t="s">
        <v>4</v>
      </c>
      <c r="DB116" s="43" t="s">
        <v>4</v>
      </c>
      <c r="DC116" s="43" t="s">
        <v>4</v>
      </c>
      <c r="DD116" s="43" t="s">
        <v>4</v>
      </c>
      <c r="DE116" s="43" t="s">
        <v>4</v>
      </c>
      <c r="DF116" s="43" t="s">
        <v>4</v>
      </c>
      <c r="DG116" s="43" t="s">
        <v>4</v>
      </c>
      <c r="DH116" s="43" t="s">
        <v>4</v>
      </c>
      <c r="DI116" s="43" t="s">
        <v>4</v>
      </c>
      <c r="DJ116" s="43" t="s">
        <v>4</v>
      </c>
      <c r="DK116" s="43" t="s">
        <v>4</v>
      </c>
      <c r="DL116" s="43" t="s">
        <v>4</v>
      </c>
      <c r="DM116" s="43" t="s">
        <v>4</v>
      </c>
      <c r="DN116" s="43" t="s">
        <v>4</v>
      </c>
      <c r="DO116" s="43" t="s">
        <v>4</v>
      </c>
      <c r="DP116" s="43" t="s">
        <v>4</v>
      </c>
      <c r="DQ116" s="43" t="s">
        <v>4</v>
      </c>
      <c r="DT116" s="37" t="b">
        <f>IFERROR(VLOOKUP(A116,'peptide ligands'!A:D,4,0),FALSE)</f>
        <v>0</v>
      </c>
    </row>
    <row r="117" spans="1:124" x14ac:dyDescent="0.2">
      <c r="A117" t="s">
        <v>330</v>
      </c>
      <c r="B117" s="37" t="str">
        <f>VLOOKUP($A117,endogenous!$A:$B,2,0)</f>
        <v>gluc_rat</v>
      </c>
      <c r="C117" s="37"/>
      <c r="D117" s="43" t="s">
        <v>4</v>
      </c>
      <c r="E117" s="43" t="s">
        <v>4</v>
      </c>
      <c r="F117" s="43" t="s">
        <v>4</v>
      </c>
      <c r="G117" s="43" t="s">
        <v>4</v>
      </c>
      <c r="H117" s="43" t="s">
        <v>4</v>
      </c>
      <c r="I117" s="43" t="s">
        <v>4</v>
      </c>
      <c r="J117" s="43" t="s">
        <v>4</v>
      </c>
      <c r="K117" s="43" t="s">
        <v>4</v>
      </c>
      <c r="L117" s="43" t="s">
        <v>4</v>
      </c>
      <c r="M117" s="43" t="s">
        <v>4</v>
      </c>
      <c r="N117" s="43" t="s">
        <v>4</v>
      </c>
      <c r="O117" s="43" t="s">
        <v>4</v>
      </c>
      <c r="P117" s="43" t="s">
        <v>4</v>
      </c>
      <c r="Q117" s="43" t="s">
        <v>4</v>
      </c>
      <c r="R117" s="90"/>
      <c r="S117" s="43" t="s">
        <v>4</v>
      </c>
      <c r="T117" s="43" t="s">
        <v>4</v>
      </c>
      <c r="U117" s="43" t="s">
        <v>4</v>
      </c>
      <c r="V117" s="46" t="s">
        <v>4</v>
      </c>
      <c r="W117" s="43" t="s">
        <v>4</v>
      </c>
      <c r="X117" s="43" t="s">
        <v>4</v>
      </c>
      <c r="Y117" s="90"/>
      <c r="Z117" s="102" t="s">
        <v>4</v>
      </c>
      <c r="AA117" s="102" t="s">
        <v>4</v>
      </c>
      <c r="AB117" s="102" t="s">
        <v>4</v>
      </c>
      <c r="AC117" s="64" t="s">
        <v>81</v>
      </c>
      <c r="AD117" s="43" t="s">
        <v>102</v>
      </c>
      <c r="AE117" s="43" t="s">
        <v>74</v>
      </c>
      <c r="AF117" s="43" t="s">
        <v>91</v>
      </c>
      <c r="AG117" s="43" t="s">
        <v>73</v>
      </c>
      <c r="AH117" s="43" t="s">
        <v>75</v>
      </c>
      <c r="AI117" s="43" t="s">
        <v>73</v>
      </c>
      <c r="AJ117" s="43" t="s">
        <v>74</v>
      </c>
      <c r="AK117" s="43" t="s">
        <v>89</v>
      </c>
      <c r="AL117" s="43" t="s">
        <v>101</v>
      </c>
      <c r="AM117" s="43" t="s">
        <v>100</v>
      </c>
      <c r="AN117" s="43" t="s">
        <v>103</v>
      </c>
      <c r="AO117" s="43" t="s">
        <v>99</v>
      </c>
      <c r="AP117" s="43" t="s">
        <v>94</v>
      </c>
      <c r="AQ117" s="43" t="s">
        <v>74</v>
      </c>
      <c r="AR117" s="43" t="s">
        <v>100</v>
      </c>
      <c r="AS117" s="43" t="s">
        <v>4</v>
      </c>
      <c r="AT117" s="43" t="s">
        <v>4</v>
      </c>
      <c r="AU117" s="43" t="s">
        <v>4</v>
      </c>
      <c r="AV117" s="43" t="s">
        <v>4</v>
      </c>
      <c r="AW117" s="43" t="s">
        <v>4</v>
      </c>
      <c r="AX117" s="43" t="s">
        <v>4</v>
      </c>
      <c r="AY117" s="43" t="s">
        <v>4</v>
      </c>
      <c r="AZ117" s="43" t="s">
        <v>4</v>
      </c>
      <c r="BA117" s="43" t="s">
        <v>4</v>
      </c>
      <c r="BB117" s="43" t="s">
        <v>4</v>
      </c>
      <c r="BC117" s="43" t="s">
        <v>94</v>
      </c>
      <c r="BD117" s="43" t="s">
        <v>102</v>
      </c>
      <c r="BE117" s="43" t="s">
        <v>103</v>
      </c>
      <c r="BF117" s="43" t="s">
        <v>98</v>
      </c>
      <c r="BG117" s="43" t="s">
        <v>74</v>
      </c>
      <c r="BH117" s="43" t="s">
        <v>75</v>
      </c>
      <c r="BI117" s="43" t="s">
        <v>99</v>
      </c>
      <c r="BJ117" s="43" t="s">
        <v>100</v>
      </c>
      <c r="BK117" s="43" t="s">
        <v>92</v>
      </c>
      <c r="BL117" s="43" t="s">
        <v>94</v>
      </c>
      <c r="BM117" s="43" t="s">
        <v>99</v>
      </c>
      <c r="BN117" s="43" t="s">
        <v>97</v>
      </c>
      <c r="BO117" s="69" t="s">
        <v>103</v>
      </c>
      <c r="BP117" s="43" t="s">
        <v>95</v>
      </c>
      <c r="BQ117" s="43" t="s">
        <v>99</v>
      </c>
      <c r="BR117" s="43" t="s">
        <v>103</v>
      </c>
      <c r="BS117" s="43" t="s">
        <v>74</v>
      </c>
      <c r="BT117" s="43" t="s">
        <v>4</v>
      </c>
      <c r="BU117" s="43" t="s">
        <v>4</v>
      </c>
      <c r="BV117" s="43" t="s">
        <v>4</v>
      </c>
      <c r="BW117" s="43" t="s">
        <v>4</v>
      </c>
      <c r="BX117" s="43" t="s">
        <v>4</v>
      </c>
      <c r="BY117" s="43" t="s">
        <v>4</v>
      </c>
      <c r="BZ117" s="43" t="s">
        <v>4</v>
      </c>
      <c r="CA117" s="43" t="s">
        <v>4</v>
      </c>
      <c r="CB117" s="43" t="s">
        <v>4</v>
      </c>
      <c r="CC117" s="43" t="s">
        <v>4</v>
      </c>
      <c r="CD117" s="43" t="s">
        <v>4</v>
      </c>
      <c r="CE117" s="43" t="s">
        <v>4</v>
      </c>
      <c r="CF117" s="43" t="s">
        <v>4</v>
      </c>
      <c r="CG117" s="43" t="s">
        <v>4</v>
      </c>
      <c r="CH117" s="43" t="s">
        <v>4</v>
      </c>
      <c r="CI117" s="43" t="s">
        <v>4</v>
      </c>
      <c r="CJ117" s="43" t="s">
        <v>4</v>
      </c>
      <c r="CK117" s="43" t="s">
        <v>4</v>
      </c>
      <c r="CL117" s="43" t="s">
        <v>4</v>
      </c>
      <c r="CM117" s="43" t="s">
        <v>4</v>
      </c>
      <c r="CN117" s="43" t="s">
        <v>4</v>
      </c>
      <c r="CO117" s="43" t="s">
        <v>4</v>
      </c>
      <c r="CP117" s="43" t="s">
        <v>4</v>
      </c>
      <c r="CQ117" s="43" t="s">
        <v>4</v>
      </c>
      <c r="CR117" s="43" t="s">
        <v>4</v>
      </c>
      <c r="CS117" s="43" t="s">
        <v>4</v>
      </c>
      <c r="CT117" s="43" t="s">
        <v>4</v>
      </c>
      <c r="CU117" s="43" t="s">
        <v>4</v>
      </c>
      <c r="CV117" s="43" t="s">
        <v>4</v>
      </c>
      <c r="CW117" s="43" t="s">
        <v>4</v>
      </c>
      <c r="CX117" s="43" t="s">
        <v>4</v>
      </c>
      <c r="CY117" s="43" t="s">
        <v>4</v>
      </c>
      <c r="CZ117" s="43" t="s">
        <v>4</v>
      </c>
      <c r="DA117" s="43" t="s">
        <v>4</v>
      </c>
      <c r="DB117" s="43" t="s">
        <v>4</v>
      </c>
      <c r="DC117" s="43" t="s">
        <v>4</v>
      </c>
      <c r="DD117" s="43" t="s">
        <v>4</v>
      </c>
      <c r="DE117" s="43" t="s">
        <v>4</v>
      </c>
      <c r="DF117" s="43" t="s">
        <v>4</v>
      </c>
      <c r="DG117" s="43" t="s">
        <v>4</v>
      </c>
      <c r="DH117" s="43" t="s">
        <v>4</v>
      </c>
      <c r="DI117" s="43" t="s">
        <v>4</v>
      </c>
      <c r="DJ117" s="43" t="s">
        <v>4</v>
      </c>
      <c r="DK117" s="43" t="s">
        <v>4</v>
      </c>
      <c r="DL117" s="43" t="s">
        <v>4</v>
      </c>
      <c r="DM117" s="43" t="s">
        <v>4</v>
      </c>
      <c r="DN117" s="43" t="s">
        <v>4</v>
      </c>
      <c r="DO117" s="43" t="s">
        <v>4</v>
      </c>
      <c r="DP117" s="43" t="s">
        <v>4</v>
      </c>
      <c r="DQ117" s="43" t="s">
        <v>4</v>
      </c>
      <c r="DT117" s="37" t="b">
        <f>IFERROR(VLOOKUP(A117,'peptide ligands'!A:D,4,0),FALSE)</f>
        <v>0</v>
      </c>
    </row>
    <row r="118" spans="1:124" x14ac:dyDescent="0.2">
      <c r="A118" t="s">
        <v>241</v>
      </c>
      <c r="B118" s="37" t="str">
        <f>VLOOKUP($A118,endogenous!$A:$B,2,0)</f>
        <v>paca_human</v>
      </c>
      <c r="C118" s="37"/>
      <c r="D118" s="43" t="s">
        <v>4</v>
      </c>
      <c r="E118" s="43" t="s">
        <v>4</v>
      </c>
      <c r="F118" s="43" t="s">
        <v>4</v>
      </c>
      <c r="G118" s="43" t="s">
        <v>4</v>
      </c>
      <c r="H118" s="43" t="s">
        <v>4</v>
      </c>
      <c r="I118" s="43" t="s">
        <v>4</v>
      </c>
      <c r="J118" s="43" t="s">
        <v>4</v>
      </c>
      <c r="K118" s="43" t="s">
        <v>4</v>
      </c>
      <c r="L118" s="43" t="s">
        <v>4</v>
      </c>
      <c r="M118" s="43" t="s">
        <v>4</v>
      </c>
      <c r="N118" s="43" t="s">
        <v>4</v>
      </c>
      <c r="O118" s="43" t="s">
        <v>4</v>
      </c>
      <c r="P118" s="43" t="s">
        <v>4</v>
      </c>
      <c r="Q118" s="43" t="s">
        <v>4</v>
      </c>
      <c r="R118" s="90"/>
      <c r="S118" s="43" t="s">
        <v>4</v>
      </c>
      <c r="T118" s="43" t="s">
        <v>4</v>
      </c>
      <c r="U118" s="43" t="s">
        <v>4</v>
      </c>
      <c r="V118" s="46" t="s">
        <v>4</v>
      </c>
      <c r="W118" s="43" t="s">
        <v>4</v>
      </c>
      <c r="X118" s="43" t="s">
        <v>4</v>
      </c>
      <c r="Y118" s="90"/>
      <c r="Z118" s="102" t="s">
        <v>4</v>
      </c>
      <c r="AA118" s="102" t="s">
        <v>4</v>
      </c>
      <c r="AB118" s="102" t="s">
        <v>4</v>
      </c>
      <c r="AC118" s="64" t="s">
        <v>81</v>
      </c>
      <c r="AD118" s="43" t="s">
        <v>73</v>
      </c>
      <c r="AE118" s="43" t="s">
        <v>74</v>
      </c>
      <c r="AF118" s="43" t="s">
        <v>91</v>
      </c>
      <c r="AG118" s="43" t="s">
        <v>99</v>
      </c>
      <c r="AH118" s="43" t="s">
        <v>75</v>
      </c>
      <c r="AI118" s="43" t="s">
        <v>103</v>
      </c>
      <c r="AJ118" s="43" t="s">
        <v>74</v>
      </c>
      <c r="AK118" s="43" t="s">
        <v>73</v>
      </c>
      <c r="AL118" s="43" t="s">
        <v>93</v>
      </c>
      <c r="AM118" s="43" t="s">
        <v>73</v>
      </c>
      <c r="AN118" s="43" t="s">
        <v>98</v>
      </c>
      <c r="AO118" s="43" t="s">
        <v>93</v>
      </c>
      <c r="AP118" s="43" t="s">
        <v>98</v>
      </c>
      <c r="AQ118" s="43" t="s">
        <v>95</v>
      </c>
      <c r="AR118" s="43" t="s">
        <v>97</v>
      </c>
      <c r="AS118" s="43" t="s">
        <v>4</v>
      </c>
      <c r="AT118" s="43" t="s">
        <v>4</v>
      </c>
      <c r="AU118" s="43" t="s">
        <v>4</v>
      </c>
      <c r="AV118" s="43" t="s">
        <v>4</v>
      </c>
      <c r="AW118" s="43" t="s">
        <v>4</v>
      </c>
      <c r="AX118" s="43" t="s">
        <v>4</v>
      </c>
      <c r="AY118" s="43" t="s">
        <v>4</v>
      </c>
      <c r="AZ118" s="43" t="s">
        <v>4</v>
      </c>
      <c r="BA118" s="43" t="s">
        <v>4</v>
      </c>
      <c r="BB118" s="43" t="s">
        <v>4</v>
      </c>
      <c r="BC118" s="43" t="s">
        <v>101</v>
      </c>
      <c r="BD118" s="43" t="s">
        <v>102</v>
      </c>
      <c r="BE118" s="43" t="s">
        <v>96</v>
      </c>
      <c r="BF118" s="43" t="s">
        <v>95</v>
      </c>
      <c r="BG118" s="43" t="s">
        <v>95</v>
      </c>
      <c r="BH118" s="43" t="s">
        <v>93</v>
      </c>
      <c r="BI118" s="43" t="s">
        <v>94</v>
      </c>
      <c r="BJ118" s="43" t="s">
        <v>102</v>
      </c>
      <c r="BK118" s="43" t="s">
        <v>102</v>
      </c>
      <c r="BL118" s="43" t="s">
        <v>96</v>
      </c>
      <c r="BM118" s="43" t="s">
        <v>94</v>
      </c>
      <c r="BN118" s="43" t="s">
        <v>91</v>
      </c>
      <c r="BO118" s="70" t="s">
        <v>95</v>
      </c>
      <c r="BP118" s="43" t="s">
        <v>98</v>
      </c>
      <c r="BQ118" s="43" t="s">
        <v>93</v>
      </c>
      <c r="BR118" s="43" t="s">
        <v>95</v>
      </c>
      <c r="BS118" s="43" t="s">
        <v>97</v>
      </c>
      <c r="BT118" s="43" t="s">
        <v>98</v>
      </c>
      <c r="BU118" s="43" t="s">
        <v>96</v>
      </c>
      <c r="BV118" s="43" t="s">
        <v>95</v>
      </c>
      <c r="BW118" s="43" t="s">
        <v>100</v>
      </c>
      <c r="BX118" s="43" t="s">
        <v>95</v>
      </c>
      <c r="BY118" s="43" t="s">
        <v>4</v>
      </c>
      <c r="BZ118" s="43" t="s">
        <v>4</v>
      </c>
      <c r="CA118" s="43" t="s">
        <v>4</v>
      </c>
      <c r="CB118" s="43" t="s">
        <v>4</v>
      </c>
      <c r="CC118" s="43" t="s">
        <v>4</v>
      </c>
      <c r="CD118" s="43" t="s">
        <v>4</v>
      </c>
      <c r="CE118" s="43" t="s">
        <v>4</v>
      </c>
      <c r="CF118" s="43" t="s">
        <v>4</v>
      </c>
      <c r="CG118" s="43" t="s">
        <v>4</v>
      </c>
      <c r="CH118" s="43" t="s">
        <v>4</v>
      </c>
      <c r="CI118" s="43" t="s">
        <v>4</v>
      </c>
      <c r="CJ118" s="43" t="s">
        <v>4</v>
      </c>
      <c r="CK118" s="43" t="s">
        <v>4</v>
      </c>
      <c r="CL118" s="43" t="s">
        <v>4</v>
      </c>
      <c r="CM118" s="43" t="s">
        <v>4</v>
      </c>
      <c r="CN118" s="43" t="s">
        <v>4</v>
      </c>
      <c r="CO118" s="43" t="s">
        <v>4</v>
      </c>
      <c r="CP118" s="43" t="s">
        <v>4</v>
      </c>
      <c r="CQ118" s="43" t="s">
        <v>4</v>
      </c>
      <c r="CR118" s="43" t="s">
        <v>4</v>
      </c>
      <c r="CS118" s="43" t="s">
        <v>4</v>
      </c>
      <c r="CT118" s="43" t="s">
        <v>4</v>
      </c>
      <c r="CU118" s="43" t="s">
        <v>4</v>
      </c>
      <c r="CV118" s="43" t="s">
        <v>4</v>
      </c>
      <c r="CW118" s="43" t="s">
        <v>4</v>
      </c>
      <c r="CX118" s="43" t="s">
        <v>4</v>
      </c>
      <c r="CY118" s="43" t="s">
        <v>4</v>
      </c>
      <c r="CZ118" s="43" t="s">
        <v>4</v>
      </c>
      <c r="DA118" s="43" t="s">
        <v>4</v>
      </c>
      <c r="DB118" s="43" t="s">
        <v>4</v>
      </c>
      <c r="DC118" s="43" t="s">
        <v>4</v>
      </c>
      <c r="DD118" s="43" t="s">
        <v>4</v>
      </c>
      <c r="DE118" s="43" t="s">
        <v>4</v>
      </c>
      <c r="DF118" s="43" t="s">
        <v>4</v>
      </c>
      <c r="DG118" s="43" t="s">
        <v>4</v>
      </c>
      <c r="DH118" s="43" t="s">
        <v>4</v>
      </c>
      <c r="DI118" s="43" t="s">
        <v>4</v>
      </c>
      <c r="DJ118" s="43" t="s">
        <v>4</v>
      </c>
      <c r="DK118" s="43" t="s">
        <v>4</v>
      </c>
      <c r="DL118" s="43" t="s">
        <v>4</v>
      </c>
      <c r="DM118" s="43" t="s">
        <v>4</v>
      </c>
      <c r="DN118" s="43" t="s">
        <v>4</v>
      </c>
      <c r="DO118" s="43" t="s">
        <v>4</v>
      </c>
      <c r="DP118" s="43" t="s">
        <v>4</v>
      </c>
      <c r="DQ118" s="43" t="s">
        <v>4</v>
      </c>
      <c r="DT118" s="37" t="str">
        <f>IFERROR(VLOOKUP(A118,'peptide ligands'!A:D,4,0),FALSE)</f>
        <v>2JOD</v>
      </c>
    </row>
    <row r="119" spans="1:124" x14ac:dyDescent="0.2">
      <c r="A119" t="s">
        <v>242</v>
      </c>
      <c r="B119" s="37" t="str">
        <f>VLOOKUP($A119,endogenous!$A:$B,2,0)</f>
        <v>paca_human</v>
      </c>
      <c r="C119" s="37"/>
      <c r="D119" s="43" t="s">
        <v>4</v>
      </c>
      <c r="E119" s="43" t="s">
        <v>4</v>
      </c>
      <c r="F119" s="43" t="s">
        <v>4</v>
      </c>
      <c r="G119" s="43" t="s">
        <v>4</v>
      </c>
      <c r="H119" s="43" t="s">
        <v>4</v>
      </c>
      <c r="I119" s="43" t="s">
        <v>4</v>
      </c>
      <c r="J119" s="43" t="s">
        <v>4</v>
      </c>
      <c r="K119" s="43" t="s">
        <v>4</v>
      </c>
      <c r="L119" s="43" t="s">
        <v>4</v>
      </c>
      <c r="M119" s="43" t="s">
        <v>4</v>
      </c>
      <c r="N119" s="43" t="s">
        <v>4</v>
      </c>
      <c r="O119" s="43" t="s">
        <v>4</v>
      </c>
      <c r="P119" s="43" t="s">
        <v>4</v>
      </c>
      <c r="Q119" s="43" t="s">
        <v>4</v>
      </c>
      <c r="R119" s="90"/>
      <c r="S119" s="43" t="s">
        <v>4</v>
      </c>
      <c r="T119" s="43" t="s">
        <v>4</v>
      </c>
      <c r="U119" s="43" t="s">
        <v>4</v>
      </c>
      <c r="V119" s="46" t="s">
        <v>4</v>
      </c>
      <c r="W119" s="43" t="s">
        <v>4</v>
      </c>
      <c r="X119" s="43" t="s">
        <v>4</v>
      </c>
      <c r="Y119" s="90"/>
      <c r="Z119" s="102" t="s">
        <v>4</v>
      </c>
      <c r="AA119" s="102" t="s">
        <v>4</v>
      </c>
      <c r="AB119" s="102" t="s">
        <v>4</v>
      </c>
      <c r="AC119" s="64" t="s">
        <v>81</v>
      </c>
      <c r="AD119" s="43" t="s">
        <v>73</v>
      </c>
      <c r="AE119" s="43" t="s">
        <v>74</v>
      </c>
      <c r="AF119" s="43" t="s">
        <v>91</v>
      </c>
      <c r="AG119" s="43" t="s">
        <v>99</v>
      </c>
      <c r="AH119" s="43" t="s">
        <v>75</v>
      </c>
      <c r="AI119" s="43" t="s">
        <v>103</v>
      </c>
      <c r="AJ119" s="43" t="s">
        <v>74</v>
      </c>
      <c r="AK119" s="43" t="s">
        <v>73</v>
      </c>
      <c r="AL119" s="43" t="s">
        <v>93</v>
      </c>
      <c r="AM119" s="43" t="s">
        <v>73</v>
      </c>
      <c r="AN119" s="43" t="s">
        <v>98</v>
      </c>
      <c r="AO119" s="43" t="s">
        <v>93</v>
      </c>
      <c r="AP119" s="43" t="s">
        <v>98</v>
      </c>
      <c r="AQ119" s="43" t="s">
        <v>95</v>
      </c>
      <c r="AR119" s="43" t="s">
        <v>97</v>
      </c>
      <c r="AS119" s="43" t="s">
        <v>4</v>
      </c>
      <c r="AT119" s="43" t="s">
        <v>4</v>
      </c>
      <c r="AU119" s="43" t="s">
        <v>4</v>
      </c>
      <c r="AV119" s="43" t="s">
        <v>4</v>
      </c>
      <c r="AW119" s="43" t="s">
        <v>4</v>
      </c>
      <c r="AX119" s="43" t="s">
        <v>4</v>
      </c>
      <c r="AY119" s="43" t="s">
        <v>4</v>
      </c>
      <c r="AZ119" s="43" t="s">
        <v>4</v>
      </c>
      <c r="BA119" s="43" t="s">
        <v>4</v>
      </c>
      <c r="BB119" s="43" t="s">
        <v>4</v>
      </c>
      <c r="BC119" s="43" t="s">
        <v>101</v>
      </c>
      <c r="BD119" s="43" t="s">
        <v>102</v>
      </c>
      <c r="BE119" s="43" t="s">
        <v>96</v>
      </c>
      <c r="BF119" s="43" t="s">
        <v>95</v>
      </c>
      <c r="BG119" s="43" t="s">
        <v>95</v>
      </c>
      <c r="BH119" s="43" t="s">
        <v>93</v>
      </c>
      <c r="BI119" s="43" t="s">
        <v>94</v>
      </c>
      <c r="BJ119" s="43" t="s">
        <v>102</v>
      </c>
      <c r="BK119" s="43" t="s">
        <v>102</v>
      </c>
      <c r="BL119" s="43" t="s">
        <v>96</v>
      </c>
      <c r="BM119" s="43" t="s">
        <v>94</v>
      </c>
      <c r="BN119" s="43" t="s">
        <v>4</v>
      </c>
      <c r="BO119" s="43" t="s">
        <v>4</v>
      </c>
      <c r="BP119" s="43" t="s">
        <v>4</v>
      </c>
      <c r="BQ119" s="43" t="s">
        <v>4</v>
      </c>
      <c r="BR119" s="43" t="s">
        <v>4</v>
      </c>
      <c r="BS119" s="43" t="s">
        <v>4</v>
      </c>
      <c r="BT119" s="43" t="s">
        <v>4</v>
      </c>
      <c r="BU119" s="43" t="s">
        <v>4</v>
      </c>
      <c r="BV119" s="43" t="s">
        <v>4</v>
      </c>
      <c r="BW119" s="43" t="s">
        <v>4</v>
      </c>
      <c r="BX119" s="43" t="s">
        <v>4</v>
      </c>
      <c r="BY119" s="43" t="s">
        <v>4</v>
      </c>
      <c r="BZ119" s="43" t="s">
        <v>4</v>
      </c>
      <c r="CA119" s="43" t="s">
        <v>4</v>
      </c>
      <c r="CB119" s="43" t="s">
        <v>4</v>
      </c>
      <c r="CC119" s="43" t="s">
        <v>4</v>
      </c>
      <c r="CD119" s="43" t="s">
        <v>4</v>
      </c>
      <c r="CE119" s="43" t="s">
        <v>4</v>
      </c>
      <c r="CF119" s="43" t="s">
        <v>4</v>
      </c>
      <c r="CG119" s="43" t="s">
        <v>4</v>
      </c>
      <c r="CH119" s="43" t="s">
        <v>4</v>
      </c>
      <c r="CI119" s="43" t="s">
        <v>4</v>
      </c>
      <c r="CJ119" s="43" t="s">
        <v>4</v>
      </c>
      <c r="CK119" s="43" t="s">
        <v>4</v>
      </c>
      <c r="CL119" s="43" t="s">
        <v>4</v>
      </c>
      <c r="CM119" s="43" t="s">
        <v>4</v>
      </c>
      <c r="CN119" s="43" t="s">
        <v>4</v>
      </c>
      <c r="CO119" s="43" t="s">
        <v>4</v>
      </c>
      <c r="CP119" s="43" t="s">
        <v>4</v>
      </c>
      <c r="CQ119" s="43" t="s">
        <v>4</v>
      </c>
      <c r="CR119" s="43" t="s">
        <v>4</v>
      </c>
      <c r="CS119" s="43" t="s">
        <v>4</v>
      </c>
      <c r="CT119" s="43" t="s">
        <v>4</v>
      </c>
      <c r="CU119" s="43" t="s">
        <v>4</v>
      </c>
      <c r="CV119" s="43" t="s">
        <v>4</v>
      </c>
      <c r="CW119" s="43" t="s">
        <v>4</v>
      </c>
      <c r="CX119" s="43" t="s">
        <v>4</v>
      </c>
      <c r="CY119" s="43" t="s">
        <v>4</v>
      </c>
      <c r="CZ119" s="43" t="s">
        <v>4</v>
      </c>
      <c r="DA119" s="43" t="s">
        <v>4</v>
      </c>
      <c r="DB119" s="43" t="s">
        <v>4</v>
      </c>
      <c r="DC119" s="43" t="s">
        <v>4</v>
      </c>
      <c r="DD119" s="43" t="s">
        <v>4</v>
      </c>
      <c r="DE119" s="43" t="s">
        <v>4</v>
      </c>
      <c r="DF119" s="43" t="s">
        <v>4</v>
      </c>
      <c r="DG119" s="43" t="s">
        <v>4</v>
      </c>
      <c r="DH119" s="43" t="s">
        <v>4</v>
      </c>
      <c r="DI119" s="43" t="s">
        <v>4</v>
      </c>
      <c r="DJ119" s="43" t="s">
        <v>4</v>
      </c>
      <c r="DK119" s="43" t="s">
        <v>4</v>
      </c>
      <c r="DL119" s="43" t="s">
        <v>4</v>
      </c>
      <c r="DM119" s="43" t="s">
        <v>4</v>
      </c>
      <c r="DN119" s="43" t="s">
        <v>4</v>
      </c>
      <c r="DO119" s="43" t="s">
        <v>4</v>
      </c>
      <c r="DP119" s="43" t="s">
        <v>4</v>
      </c>
      <c r="DQ119" s="43" t="s">
        <v>4</v>
      </c>
      <c r="DT119" s="37" t="b">
        <f>IFERROR(VLOOKUP(A119,'peptide ligands'!A:D,4,0),FALSE)</f>
        <v>0</v>
      </c>
    </row>
    <row r="120" spans="1:124" x14ac:dyDescent="0.2">
      <c r="A120" t="s">
        <v>240</v>
      </c>
      <c r="B120" s="37" t="str">
        <f>VLOOKUP($A120,endogenous!$A:$B,2,0)</f>
        <v>vip_human</v>
      </c>
      <c r="C120" s="37"/>
      <c r="D120" s="43" t="s">
        <v>4</v>
      </c>
      <c r="E120" s="43" t="s">
        <v>4</v>
      </c>
      <c r="F120" s="43" t="s">
        <v>4</v>
      </c>
      <c r="G120" s="43" t="s">
        <v>4</v>
      </c>
      <c r="H120" s="43" t="s">
        <v>4</v>
      </c>
      <c r="I120" s="43" t="s">
        <v>4</v>
      </c>
      <c r="J120" s="43" t="s">
        <v>4</v>
      </c>
      <c r="K120" s="43" t="s">
        <v>4</v>
      </c>
      <c r="L120" s="43" t="s">
        <v>4</v>
      </c>
      <c r="M120" s="43" t="s">
        <v>4</v>
      </c>
      <c r="N120" s="43" t="s">
        <v>4</v>
      </c>
      <c r="O120" s="43" t="s">
        <v>4</v>
      </c>
      <c r="P120" s="43" t="s">
        <v>4</v>
      </c>
      <c r="Q120" s="43" t="s">
        <v>4</v>
      </c>
      <c r="R120" s="90"/>
      <c r="S120" s="43" t="s">
        <v>4</v>
      </c>
      <c r="T120" s="43" t="s">
        <v>4</v>
      </c>
      <c r="U120" s="43" t="s">
        <v>4</v>
      </c>
      <c r="V120" s="46" t="s">
        <v>4</v>
      </c>
      <c r="W120" s="43" t="s">
        <v>4</v>
      </c>
      <c r="X120" s="43" t="s">
        <v>4</v>
      </c>
      <c r="Y120" s="90"/>
      <c r="Z120" s="102" t="s">
        <v>4</v>
      </c>
      <c r="AA120" s="102" t="s">
        <v>4</v>
      </c>
      <c r="AB120" s="102" t="s">
        <v>4</v>
      </c>
      <c r="AC120" s="64" t="s">
        <v>81</v>
      </c>
      <c r="AD120" s="43" t="s">
        <v>73</v>
      </c>
      <c r="AE120" s="43" t="s">
        <v>74</v>
      </c>
      <c r="AF120" s="43" t="s">
        <v>102</v>
      </c>
      <c r="AG120" s="43" t="s">
        <v>96</v>
      </c>
      <c r="AH120" s="43" t="s">
        <v>75</v>
      </c>
      <c r="AI120" s="43" t="s">
        <v>103</v>
      </c>
      <c r="AJ120" s="43" t="s">
        <v>74</v>
      </c>
      <c r="AK120" s="43" t="s">
        <v>100</v>
      </c>
      <c r="AL120" s="43" t="s">
        <v>93</v>
      </c>
      <c r="AM120" s="43" t="s">
        <v>103</v>
      </c>
      <c r="AN120" s="43" t="s">
        <v>98</v>
      </c>
      <c r="AO120" s="43" t="s">
        <v>94</v>
      </c>
      <c r="AP120" s="43" t="s">
        <v>98</v>
      </c>
      <c r="AQ120" s="43" t="s">
        <v>95</v>
      </c>
      <c r="AR120" s="43" t="s">
        <v>97</v>
      </c>
      <c r="AS120" s="43" t="s">
        <v>4</v>
      </c>
      <c r="AT120" s="43" t="s">
        <v>4</v>
      </c>
      <c r="AU120" s="43" t="s">
        <v>4</v>
      </c>
      <c r="AV120" s="43" t="s">
        <v>4</v>
      </c>
      <c r="AW120" s="43" t="s">
        <v>4</v>
      </c>
      <c r="AX120" s="43" t="s">
        <v>4</v>
      </c>
      <c r="AY120" s="43" t="s">
        <v>4</v>
      </c>
      <c r="AZ120" s="43" t="s">
        <v>4</v>
      </c>
      <c r="BA120" s="43" t="s">
        <v>4</v>
      </c>
      <c r="BB120" s="43" t="s">
        <v>4</v>
      </c>
      <c r="BC120" s="43" t="s">
        <v>101</v>
      </c>
      <c r="BD120" s="43" t="s">
        <v>102</v>
      </c>
      <c r="BE120" s="43" t="s">
        <v>96</v>
      </c>
      <c r="BF120" s="43" t="s">
        <v>95</v>
      </c>
      <c r="BG120" s="43" t="s">
        <v>95</v>
      </c>
      <c r="BH120" s="43" t="s">
        <v>93</v>
      </c>
      <c r="BI120" s="43" t="s">
        <v>94</v>
      </c>
      <c r="BJ120" s="43" t="s">
        <v>100</v>
      </c>
      <c r="BK120" s="43" t="s">
        <v>73</v>
      </c>
      <c r="BL120" s="43" t="s">
        <v>99</v>
      </c>
      <c r="BM120" s="43" t="s">
        <v>94</v>
      </c>
      <c r="BN120" s="43" t="s">
        <v>100</v>
      </c>
      <c r="BO120" s="43" t="s">
        <v>4</v>
      </c>
      <c r="BP120" s="43" t="s">
        <v>4</v>
      </c>
      <c r="BQ120" s="43" t="s">
        <v>4</v>
      </c>
      <c r="BR120" s="43" t="s">
        <v>4</v>
      </c>
      <c r="BS120" s="43" t="s">
        <v>4</v>
      </c>
      <c r="BT120" s="43" t="s">
        <v>4</v>
      </c>
      <c r="BU120" s="43" t="s">
        <v>4</v>
      </c>
      <c r="BV120" s="43" t="s">
        <v>4</v>
      </c>
      <c r="BW120" s="43" t="s">
        <v>4</v>
      </c>
      <c r="BX120" s="43" t="s">
        <v>4</v>
      </c>
      <c r="BY120" s="43" t="s">
        <v>4</v>
      </c>
      <c r="BZ120" s="43" t="s">
        <v>4</v>
      </c>
      <c r="CA120" s="43" t="s">
        <v>4</v>
      </c>
      <c r="CB120" s="43" t="s">
        <v>4</v>
      </c>
      <c r="CC120" s="43" t="s">
        <v>4</v>
      </c>
      <c r="CD120" s="43" t="s">
        <v>4</v>
      </c>
      <c r="CE120" s="43" t="s">
        <v>4</v>
      </c>
      <c r="CF120" s="43" t="s">
        <v>4</v>
      </c>
      <c r="CG120" s="43" t="s">
        <v>4</v>
      </c>
      <c r="CH120" s="43" t="s">
        <v>4</v>
      </c>
      <c r="CI120" s="43" t="s">
        <v>4</v>
      </c>
      <c r="CJ120" s="43" t="s">
        <v>4</v>
      </c>
      <c r="CK120" s="43" t="s">
        <v>4</v>
      </c>
      <c r="CL120" s="43" t="s">
        <v>4</v>
      </c>
      <c r="CM120" s="43" t="s">
        <v>4</v>
      </c>
      <c r="CN120" s="43" t="s">
        <v>4</v>
      </c>
      <c r="CO120" s="43" t="s">
        <v>4</v>
      </c>
      <c r="CP120" s="43" t="s">
        <v>4</v>
      </c>
      <c r="CQ120" s="43" t="s">
        <v>4</v>
      </c>
      <c r="CR120" s="43" t="s">
        <v>4</v>
      </c>
      <c r="CS120" s="43" t="s">
        <v>4</v>
      </c>
      <c r="CT120" s="43" t="s">
        <v>4</v>
      </c>
      <c r="CU120" s="43" t="s">
        <v>4</v>
      </c>
      <c r="CV120" s="43" t="s">
        <v>4</v>
      </c>
      <c r="CW120" s="43" t="s">
        <v>4</v>
      </c>
      <c r="CX120" s="43" t="s">
        <v>4</v>
      </c>
      <c r="CY120" s="43" t="s">
        <v>4</v>
      </c>
      <c r="CZ120" s="43" t="s">
        <v>4</v>
      </c>
      <c r="DA120" s="43" t="s">
        <v>4</v>
      </c>
      <c r="DB120" s="43" t="s">
        <v>4</v>
      </c>
      <c r="DC120" s="43" t="s">
        <v>4</v>
      </c>
      <c r="DD120" s="43" t="s">
        <v>4</v>
      </c>
      <c r="DE120" s="43" t="s">
        <v>4</v>
      </c>
      <c r="DF120" s="43" t="s">
        <v>4</v>
      </c>
      <c r="DG120" s="43" t="s">
        <v>4</v>
      </c>
      <c r="DH120" s="43" t="s">
        <v>4</v>
      </c>
      <c r="DI120" s="43" t="s">
        <v>4</v>
      </c>
      <c r="DJ120" s="43" t="s">
        <v>4</v>
      </c>
      <c r="DK120" s="43" t="s">
        <v>4</v>
      </c>
      <c r="DL120" s="43" t="s">
        <v>4</v>
      </c>
      <c r="DM120" s="43" t="s">
        <v>4</v>
      </c>
      <c r="DN120" s="43" t="s">
        <v>4</v>
      </c>
      <c r="DO120" s="43" t="s">
        <v>4</v>
      </c>
      <c r="DP120" s="43" t="s">
        <v>4</v>
      </c>
      <c r="DQ120" s="43" t="s">
        <v>4</v>
      </c>
      <c r="DT120" s="37" t="b">
        <f>IFERROR(VLOOKUP(A120,'peptide ligands'!A:D,4,0),FALSE)</f>
        <v>0</v>
      </c>
    </row>
    <row r="121" spans="1:124" x14ac:dyDescent="0.2">
      <c r="A121" t="s">
        <v>236</v>
      </c>
      <c r="B121" s="37" t="str">
        <f>VLOOKUP($A121,endogenous!$A:$B,2,0)</f>
        <v>vip_human</v>
      </c>
      <c r="C121" s="37"/>
      <c r="D121" s="43" t="s">
        <v>4</v>
      </c>
      <c r="E121" s="43" t="s">
        <v>4</v>
      </c>
      <c r="F121" s="43" t="s">
        <v>4</v>
      </c>
      <c r="G121" s="43" t="s">
        <v>4</v>
      </c>
      <c r="H121" s="43" t="s">
        <v>4</v>
      </c>
      <c r="I121" s="43" t="s">
        <v>4</v>
      </c>
      <c r="J121" s="43" t="s">
        <v>4</v>
      </c>
      <c r="K121" s="43" t="s">
        <v>4</v>
      </c>
      <c r="L121" s="43" t="s">
        <v>4</v>
      </c>
      <c r="M121" s="43" t="s">
        <v>4</v>
      </c>
      <c r="N121" s="43" t="s">
        <v>4</v>
      </c>
      <c r="O121" s="43" t="s">
        <v>4</v>
      </c>
      <c r="P121" s="43" t="s">
        <v>4</v>
      </c>
      <c r="Q121" s="43" t="s">
        <v>4</v>
      </c>
      <c r="R121" s="90"/>
      <c r="S121" s="43" t="s">
        <v>4</v>
      </c>
      <c r="T121" s="43" t="s">
        <v>4</v>
      </c>
      <c r="U121" s="43" t="s">
        <v>4</v>
      </c>
      <c r="V121" s="46" t="s">
        <v>4</v>
      </c>
      <c r="W121" s="43" t="s">
        <v>4</v>
      </c>
      <c r="X121" s="43" t="s">
        <v>4</v>
      </c>
      <c r="Y121" s="90"/>
      <c r="Z121" s="102" t="s">
        <v>4</v>
      </c>
      <c r="AA121" s="102" t="s">
        <v>4</v>
      </c>
      <c r="AB121" s="102" t="s">
        <v>4</v>
      </c>
      <c r="AC121" s="64" t="s">
        <v>81</v>
      </c>
      <c r="AD121" s="43" t="s">
        <v>102</v>
      </c>
      <c r="AE121" s="43" t="s">
        <v>74</v>
      </c>
      <c r="AF121" s="43" t="s">
        <v>91</v>
      </c>
      <c r="AG121" s="43" t="s">
        <v>96</v>
      </c>
      <c r="AH121" s="43" t="s">
        <v>75</v>
      </c>
      <c r="AI121" s="43" t="s">
        <v>103</v>
      </c>
      <c r="AJ121" s="43" t="s">
        <v>73</v>
      </c>
      <c r="AK121" s="43" t="s">
        <v>74</v>
      </c>
      <c r="AL121" s="43" t="s">
        <v>75</v>
      </c>
      <c r="AM121" s="43" t="s">
        <v>73</v>
      </c>
      <c r="AN121" s="43" t="s">
        <v>95</v>
      </c>
      <c r="AO121" s="43" t="s">
        <v>94</v>
      </c>
      <c r="AP121" s="43" t="s">
        <v>94</v>
      </c>
      <c r="AQ121" s="43" t="s">
        <v>91</v>
      </c>
      <c r="AR121" s="43" t="s">
        <v>97</v>
      </c>
      <c r="AS121" s="43" t="s">
        <v>4</v>
      </c>
      <c r="AT121" s="43" t="s">
        <v>4</v>
      </c>
      <c r="AU121" s="43" t="s">
        <v>4</v>
      </c>
      <c r="AV121" s="43" t="s">
        <v>4</v>
      </c>
      <c r="AW121" s="43" t="s">
        <v>4</v>
      </c>
      <c r="AX121" s="43" t="s">
        <v>4</v>
      </c>
      <c r="AY121" s="43" t="s">
        <v>4</v>
      </c>
      <c r="AZ121" s="43" t="s">
        <v>4</v>
      </c>
      <c r="BA121" s="43" t="s">
        <v>4</v>
      </c>
      <c r="BB121" s="43" t="s">
        <v>4</v>
      </c>
      <c r="BC121" s="43" t="s">
        <v>94</v>
      </c>
      <c r="BD121" s="43" t="s">
        <v>73</v>
      </c>
      <c r="BE121" s="43" t="s">
        <v>102</v>
      </c>
      <c r="BF121" s="43" t="s">
        <v>95</v>
      </c>
      <c r="BG121" s="43" t="s">
        <v>95</v>
      </c>
      <c r="BH121" s="43" t="s">
        <v>93</v>
      </c>
      <c r="BI121" s="43" t="s">
        <v>94</v>
      </c>
      <c r="BJ121" s="43" t="s">
        <v>89</v>
      </c>
      <c r="BK121" s="43" t="s">
        <v>73</v>
      </c>
      <c r="BL121" s="43" t="s">
        <v>94</v>
      </c>
      <c r="BM121" s="43" t="s">
        <v>101</v>
      </c>
      <c r="BN121" s="43" t="s">
        <v>4</v>
      </c>
      <c r="BO121" s="43" t="s">
        <v>4</v>
      </c>
      <c r="BP121" s="43" t="s">
        <v>4</v>
      </c>
      <c r="BQ121" s="43" t="s">
        <v>4</v>
      </c>
      <c r="BR121" s="43" t="s">
        <v>4</v>
      </c>
      <c r="BS121" s="43" t="s">
        <v>4</v>
      </c>
      <c r="BT121" s="43" t="s">
        <v>4</v>
      </c>
      <c r="BU121" s="43" t="s">
        <v>4</v>
      </c>
      <c r="BV121" s="43" t="s">
        <v>4</v>
      </c>
      <c r="BW121" s="43" t="s">
        <v>4</v>
      </c>
      <c r="BX121" s="43" t="s">
        <v>4</v>
      </c>
      <c r="BY121" s="43" t="s">
        <v>4</v>
      </c>
      <c r="BZ121" s="43" t="s">
        <v>4</v>
      </c>
      <c r="CA121" s="43" t="s">
        <v>4</v>
      </c>
      <c r="CB121" s="43" t="s">
        <v>4</v>
      </c>
      <c r="CC121" s="43" t="s">
        <v>4</v>
      </c>
      <c r="CD121" s="43" t="s">
        <v>4</v>
      </c>
      <c r="CE121" s="43" t="s">
        <v>4</v>
      </c>
      <c r="CF121" s="43" t="s">
        <v>4</v>
      </c>
      <c r="CG121" s="43" t="s">
        <v>4</v>
      </c>
      <c r="CH121" s="43" t="s">
        <v>4</v>
      </c>
      <c r="CI121" s="43" t="s">
        <v>4</v>
      </c>
      <c r="CJ121" s="43" t="s">
        <v>4</v>
      </c>
      <c r="CK121" s="43" t="s">
        <v>4</v>
      </c>
      <c r="CL121" s="43" t="s">
        <v>4</v>
      </c>
      <c r="CM121" s="43" t="s">
        <v>4</v>
      </c>
      <c r="CN121" s="43" t="s">
        <v>4</v>
      </c>
      <c r="CO121" s="43" t="s">
        <v>4</v>
      </c>
      <c r="CP121" s="43" t="s">
        <v>4</v>
      </c>
      <c r="CQ121" s="43" t="s">
        <v>4</v>
      </c>
      <c r="CR121" s="43" t="s">
        <v>4</v>
      </c>
      <c r="CS121" s="43" t="s">
        <v>4</v>
      </c>
      <c r="CT121" s="43" t="s">
        <v>4</v>
      </c>
      <c r="CU121" s="43" t="s">
        <v>4</v>
      </c>
      <c r="CV121" s="43" t="s">
        <v>4</v>
      </c>
      <c r="CW121" s="43" t="s">
        <v>4</v>
      </c>
      <c r="CX121" s="43" t="s">
        <v>4</v>
      </c>
      <c r="CY121" s="43" t="s">
        <v>4</v>
      </c>
      <c r="CZ121" s="43" t="s">
        <v>4</v>
      </c>
      <c r="DA121" s="43" t="s">
        <v>4</v>
      </c>
      <c r="DB121" s="43" t="s">
        <v>4</v>
      </c>
      <c r="DC121" s="43" t="s">
        <v>4</v>
      </c>
      <c r="DD121" s="43" t="s">
        <v>4</v>
      </c>
      <c r="DE121" s="43" t="s">
        <v>4</v>
      </c>
      <c r="DF121" s="43" t="s">
        <v>4</v>
      </c>
      <c r="DG121" s="43" t="s">
        <v>4</v>
      </c>
      <c r="DH121" s="43" t="s">
        <v>4</v>
      </c>
      <c r="DI121" s="43" t="s">
        <v>4</v>
      </c>
      <c r="DJ121" s="43" t="s">
        <v>4</v>
      </c>
      <c r="DK121" s="43" t="s">
        <v>4</v>
      </c>
      <c r="DL121" s="43" t="s">
        <v>4</v>
      </c>
      <c r="DM121" s="43" t="s">
        <v>4</v>
      </c>
      <c r="DN121" s="43" t="s">
        <v>4</v>
      </c>
      <c r="DO121" s="43" t="s">
        <v>4</v>
      </c>
      <c r="DP121" s="43" t="s">
        <v>4</v>
      </c>
      <c r="DQ121" s="43" t="s">
        <v>4</v>
      </c>
      <c r="DT121" s="37" t="b">
        <f>IFERROR(VLOOKUP(A121,'peptide ligands'!A:D,4,0),FALSE)</f>
        <v>0</v>
      </c>
    </row>
    <row r="122" spans="1:124" x14ac:dyDescent="0.2">
      <c r="A122" t="s">
        <v>356</v>
      </c>
      <c r="B122" s="37" t="str">
        <f>VLOOKUP($A122,endogenous!$A:$B,2,0)</f>
        <v>vip_mouse</v>
      </c>
      <c r="C122" s="37"/>
      <c r="D122" s="43" t="s">
        <v>4</v>
      </c>
      <c r="E122" s="43" t="s">
        <v>4</v>
      </c>
      <c r="F122" s="43" t="s">
        <v>4</v>
      </c>
      <c r="G122" s="43" t="s">
        <v>4</v>
      </c>
      <c r="H122" s="43" t="s">
        <v>4</v>
      </c>
      <c r="I122" s="43" t="s">
        <v>4</v>
      </c>
      <c r="J122" s="43" t="s">
        <v>4</v>
      </c>
      <c r="K122" s="43" t="s">
        <v>4</v>
      </c>
      <c r="L122" s="43" t="s">
        <v>4</v>
      </c>
      <c r="M122" s="43" t="s">
        <v>4</v>
      </c>
      <c r="N122" s="43" t="s">
        <v>4</v>
      </c>
      <c r="O122" s="43" t="s">
        <v>4</v>
      </c>
      <c r="P122" s="43" t="s">
        <v>4</v>
      </c>
      <c r="Q122" s="43" t="s">
        <v>4</v>
      </c>
      <c r="R122" s="90"/>
      <c r="S122" s="43" t="s">
        <v>4</v>
      </c>
      <c r="T122" s="43" t="s">
        <v>4</v>
      </c>
      <c r="U122" s="43" t="s">
        <v>4</v>
      </c>
      <c r="V122" s="46" t="s">
        <v>4</v>
      </c>
      <c r="W122" s="43" t="s">
        <v>4</v>
      </c>
      <c r="X122" s="43" t="s">
        <v>4</v>
      </c>
      <c r="Y122" s="90"/>
      <c r="Z122" s="102" t="s">
        <v>4</v>
      </c>
      <c r="AA122" s="102" t="s">
        <v>4</v>
      </c>
      <c r="AB122" s="102" t="s">
        <v>4</v>
      </c>
      <c r="AC122" s="64" t="s">
        <v>81</v>
      </c>
      <c r="AD122" s="43" t="s">
        <v>102</v>
      </c>
      <c r="AE122" s="43" t="s">
        <v>74</v>
      </c>
      <c r="AF122" s="43" t="s">
        <v>91</v>
      </c>
      <c r="AG122" s="43" t="s">
        <v>96</v>
      </c>
      <c r="AH122" s="43" t="s">
        <v>75</v>
      </c>
      <c r="AI122" s="43" t="s">
        <v>103</v>
      </c>
      <c r="AJ122" s="43" t="s">
        <v>73</v>
      </c>
      <c r="AK122" s="43" t="s">
        <v>74</v>
      </c>
      <c r="AL122" s="43" t="s">
        <v>93</v>
      </c>
      <c r="AM122" s="43" t="s">
        <v>73</v>
      </c>
      <c r="AN122" s="43" t="s">
        <v>98</v>
      </c>
      <c r="AO122" s="43" t="s">
        <v>94</v>
      </c>
      <c r="AP122" s="43" t="s">
        <v>94</v>
      </c>
      <c r="AQ122" s="43" t="s">
        <v>91</v>
      </c>
      <c r="AR122" s="43" t="s">
        <v>97</v>
      </c>
      <c r="AS122" s="43" t="s">
        <v>4</v>
      </c>
      <c r="AT122" s="43" t="s">
        <v>4</v>
      </c>
      <c r="AU122" s="43" t="s">
        <v>4</v>
      </c>
      <c r="AV122" s="43" t="s">
        <v>4</v>
      </c>
      <c r="AW122" s="43" t="s">
        <v>4</v>
      </c>
      <c r="AX122" s="43" t="s">
        <v>4</v>
      </c>
      <c r="AY122" s="43" t="s">
        <v>4</v>
      </c>
      <c r="AZ122" s="43" t="s">
        <v>4</v>
      </c>
      <c r="BA122" s="43" t="s">
        <v>4</v>
      </c>
      <c r="BB122" s="43" t="s">
        <v>4</v>
      </c>
      <c r="BC122" s="43" t="s">
        <v>99</v>
      </c>
      <c r="BD122" s="43" t="s">
        <v>73</v>
      </c>
      <c r="BE122" s="43" t="s">
        <v>102</v>
      </c>
      <c r="BF122" s="43" t="s">
        <v>95</v>
      </c>
      <c r="BG122" s="43" t="s">
        <v>95</v>
      </c>
      <c r="BH122" s="43" t="s">
        <v>93</v>
      </c>
      <c r="BI122" s="43" t="s">
        <v>94</v>
      </c>
      <c r="BJ122" s="43" t="s">
        <v>89</v>
      </c>
      <c r="BK122" s="43" t="s">
        <v>73</v>
      </c>
      <c r="BL122" s="43" t="s">
        <v>94</v>
      </c>
      <c r="BM122" s="43" t="s">
        <v>99</v>
      </c>
      <c r="BN122" s="43" t="s">
        <v>4</v>
      </c>
      <c r="BO122" s="43" t="s">
        <v>4</v>
      </c>
      <c r="BP122" s="43" t="s">
        <v>4</v>
      </c>
      <c r="BQ122" s="43" t="s">
        <v>4</v>
      </c>
      <c r="BR122" s="43" t="s">
        <v>4</v>
      </c>
      <c r="BS122" s="43" t="s">
        <v>4</v>
      </c>
      <c r="BT122" s="43" t="s">
        <v>4</v>
      </c>
      <c r="BU122" s="43" t="s">
        <v>4</v>
      </c>
      <c r="BV122" s="43" t="s">
        <v>4</v>
      </c>
      <c r="BW122" s="43" t="s">
        <v>4</v>
      </c>
      <c r="BX122" s="43" t="s">
        <v>4</v>
      </c>
      <c r="BY122" s="43" t="s">
        <v>4</v>
      </c>
      <c r="BZ122" s="43" t="s">
        <v>4</v>
      </c>
      <c r="CA122" s="43" t="s">
        <v>4</v>
      </c>
      <c r="CB122" s="43" t="s">
        <v>4</v>
      </c>
      <c r="CC122" s="43" t="s">
        <v>4</v>
      </c>
      <c r="CD122" s="43" t="s">
        <v>4</v>
      </c>
      <c r="CE122" s="43" t="s">
        <v>4</v>
      </c>
      <c r="CF122" s="43" t="s">
        <v>4</v>
      </c>
      <c r="CG122" s="43" t="s">
        <v>4</v>
      </c>
      <c r="CH122" s="43" t="s">
        <v>4</v>
      </c>
      <c r="CI122" s="43" t="s">
        <v>4</v>
      </c>
      <c r="CJ122" s="43" t="s">
        <v>4</v>
      </c>
      <c r="CK122" s="43" t="s">
        <v>4</v>
      </c>
      <c r="CL122" s="43" t="s">
        <v>4</v>
      </c>
      <c r="CM122" s="43" t="s">
        <v>4</v>
      </c>
      <c r="CN122" s="43" t="s">
        <v>4</v>
      </c>
      <c r="CO122" s="43" t="s">
        <v>4</v>
      </c>
      <c r="CP122" s="43" t="s">
        <v>4</v>
      </c>
      <c r="CQ122" s="43" t="s">
        <v>4</v>
      </c>
      <c r="CR122" s="43" t="s">
        <v>4</v>
      </c>
      <c r="CS122" s="43" t="s">
        <v>4</v>
      </c>
      <c r="CT122" s="43" t="s">
        <v>4</v>
      </c>
      <c r="CU122" s="43" t="s">
        <v>4</v>
      </c>
      <c r="CV122" s="43" t="s">
        <v>4</v>
      </c>
      <c r="CW122" s="43" t="s">
        <v>4</v>
      </c>
      <c r="CX122" s="43" t="s">
        <v>4</v>
      </c>
      <c r="CY122" s="43" t="s">
        <v>4</v>
      </c>
      <c r="CZ122" s="43" t="s">
        <v>4</v>
      </c>
      <c r="DA122" s="43" t="s">
        <v>4</v>
      </c>
      <c r="DB122" s="43" t="s">
        <v>4</v>
      </c>
      <c r="DC122" s="43" t="s">
        <v>4</v>
      </c>
      <c r="DD122" s="43" t="s">
        <v>4</v>
      </c>
      <c r="DE122" s="43" t="s">
        <v>4</v>
      </c>
      <c r="DF122" s="43" t="s">
        <v>4</v>
      </c>
      <c r="DG122" s="43" t="s">
        <v>4</v>
      </c>
      <c r="DH122" s="43" t="s">
        <v>4</v>
      </c>
      <c r="DI122" s="43" t="s">
        <v>4</v>
      </c>
      <c r="DJ122" s="43" t="s">
        <v>4</v>
      </c>
      <c r="DK122" s="43" t="s">
        <v>4</v>
      </c>
      <c r="DL122" s="43" t="s">
        <v>4</v>
      </c>
      <c r="DM122" s="43" t="s">
        <v>4</v>
      </c>
      <c r="DN122" s="43" t="s">
        <v>4</v>
      </c>
      <c r="DO122" s="43" t="s">
        <v>4</v>
      </c>
      <c r="DP122" s="43" t="s">
        <v>4</v>
      </c>
      <c r="DQ122" s="43" t="s">
        <v>4</v>
      </c>
      <c r="DT122" s="37" t="b">
        <f>IFERROR(VLOOKUP(A122,'peptide ligands'!A:D,4,0),FALSE)</f>
        <v>0</v>
      </c>
    </row>
    <row r="123" spans="1:124" x14ac:dyDescent="0.2">
      <c r="A123" t="s">
        <v>239</v>
      </c>
      <c r="B123" s="37" t="str">
        <f>VLOOKUP($A123,endogenous!$A:$B,2,0)</f>
        <v>vip_human</v>
      </c>
      <c r="C123" s="37"/>
      <c r="D123" s="43" t="s">
        <v>4</v>
      </c>
      <c r="E123" s="43" t="s">
        <v>4</v>
      </c>
      <c r="F123" s="43" t="s">
        <v>4</v>
      </c>
      <c r="G123" s="43" t="s">
        <v>4</v>
      </c>
      <c r="H123" s="43" t="s">
        <v>4</v>
      </c>
      <c r="I123" s="43" t="s">
        <v>4</v>
      </c>
      <c r="J123" s="43" t="s">
        <v>4</v>
      </c>
      <c r="K123" s="43" t="s">
        <v>4</v>
      </c>
      <c r="L123" s="43" t="s">
        <v>4</v>
      </c>
      <c r="M123" s="43" t="s">
        <v>4</v>
      </c>
      <c r="N123" s="43" t="s">
        <v>4</v>
      </c>
      <c r="O123" s="43" t="s">
        <v>4</v>
      </c>
      <c r="P123" s="43" t="s">
        <v>4</v>
      </c>
      <c r="Q123" s="43" t="s">
        <v>4</v>
      </c>
      <c r="R123" s="90"/>
      <c r="S123" s="43" t="s">
        <v>4</v>
      </c>
      <c r="T123" s="43" t="s">
        <v>4</v>
      </c>
      <c r="U123" s="43" t="s">
        <v>4</v>
      </c>
      <c r="V123" s="46" t="s">
        <v>4</v>
      </c>
      <c r="W123" s="43" t="s">
        <v>4</v>
      </c>
      <c r="X123" s="43" t="s">
        <v>4</v>
      </c>
      <c r="Y123" s="90"/>
      <c r="Z123" s="102" t="s">
        <v>4</v>
      </c>
      <c r="AA123" s="102" t="s">
        <v>4</v>
      </c>
      <c r="AB123" s="102" t="s">
        <v>4</v>
      </c>
      <c r="AC123" s="64" t="s">
        <v>81</v>
      </c>
      <c r="AD123" s="43" t="s">
        <v>102</v>
      </c>
      <c r="AE123" s="43" t="s">
        <v>74</v>
      </c>
      <c r="AF123" s="43" t="s">
        <v>91</v>
      </c>
      <c r="AG123" s="43" t="s">
        <v>96</v>
      </c>
      <c r="AH123" s="43" t="s">
        <v>75</v>
      </c>
      <c r="AI123" s="43" t="s">
        <v>103</v>
      </c>
      <c r="AJ123" s="43" t="s">
        <v>73</v>
      </c>
      <c r="AK123" s="43" t="s">
        <v>74</v>
      </c>
      <c r="AL123" s="43" t="s">
        <v>75</v>
      </c>
      <c r="AM123" s="43" t="s">
        <v>73</v>
      </c>
      <c r="AN123" s="43" t="s">
        <v>95</v>
      </c>
      <c r="AO123" s="43" t="s">
        <v>94</v>
      </c>
      <c r="AP123" s="43" t="s">
        <v>94</v>
      </c>
      <c r="AQ123" s="43" t="s">
        <v>91</v>
      </c>
      <c r="AR123" s="43" t="s">
        <v>97</v>
      </c>
      <c r="AS123" s="43" t="s">
        <v>4</v>
      </c>
      <c r="AT123" s="43" t="s">
        <v>4</v>
      </c>
      <c r="AU123" s="43" t="s">
        <v>4</v>
      </c>
      <c r="AV123" s="43" t="s">
        <v>4</v>
      </c>
      <c r="AW123" s="43" t="s">
        <v>4</v>
      </c>
      <c r="AX123" s="43" t="s">
        <v>4</v>
      </c>
      <c r="AY123" s="43" t="s">
        <v>4</v>
      </c>
      <c r="AZ123" s="43" t="s">
        <v>4</v>
      </c>
      <c r="BA123" s="43" t="s">
        <v>4</v>
      </c>
      <c r="BB123" s="43" t="s">
        <v>4</v>
      </c>
      <c r="BC123" s="43" t="s">
        <v>94</v>
      </c>
      <c r="BD123" s="43" t="s">
        <v>73</v>
      </c>
      <c r="BE123" s="43" t="s">
        <v>102</v>
      </c>
      <c r="BF123" s="43" t="s">
        <v>95</v>
      </c>
      <c r="BG123" s="43" t="s">
        <v>95</v>
      </c>
      <c r="BH123" s="43" t="s">
        <v>93</v>
      </c>
      <c r="BI123" s="43" t="s">
        <v>94</v>
      </c>
      <c r="BJ123" s="43" t="s">
        <v>89</v>
      </c>
      <c r="BK123" s="43" t="s">
        <v>73</v>
      </c>
      <c r="BL123" s="43" t="s">
        <v>94</v>
      </c>
      <c r="BM123" s="43" t="s">
        <v>101</v>
      </c>
      <c r="BN123" s="43" t="s">
        <v>91</v>
      </c>
      <c r="BO123" s="43" t="s">
        <v>95</v>
      </c>
      <c r="BP123" s="43" t="s">
        <v>98</v>
      </c>
      <c r="BQ123" s="43" t="s">
        <v>96</v>
      </c>
      <c r="BR123" s="43" t="s">
        <v>73</v>
      </c>
      <c r="BS123" s="43" t="s">
        <v>73</v>
      </c>
      <c r="BT123" s="43" t="s">
        <v>100</v>
      </c>
      <c r="BU123" s="43" t="s">
        <v>99</v>
      </c>
      <c r="BV123" s="43" t="s">
        <v>73</v>
      </c>
      <c r="BW123" s="43" t="s">
        <v>89</v>
      </c>
      <c r="BX123" s="43" t="s">
        <v>74</v>
      </c>
      <c r="BY123" s="43" t="s">
        <v>72</v>
      </c>
      <c r="BZ123" s="43" t="s">
        <v>96</v>
      </c>
      <c r="CA123" s="43" t="s">
        <v>72</v>
      </c>
      <c r="CB123" s="43" t="s">
        <v>96</v>
      </c>
      <c r="CC123" s="43" t="s">
        <v>4</v>
      </c>
      <c r="CD123" s="43" t="s">
        <v>4</v>
      </c>
      <c r="CE123" s="43" t="s">
        <v>4</v>
      </c>
      <c r="CF123" s="43" t="s">
        <v>4</v>
      </c>
      <c r="CG123" s="43" t="s">
        <v>4</v>
      </c>
      <c r="CH123" s="43" t="s">
        <v>4</v>
      </c>
      <c r="CI123" s="43" t="s">
        <v>4</v>
      </c>
      <c r="CJ123" s="43" t="s">
        <v>4</v>
      </c>
      <c r="CK123" s="43" t="s">
        <v>4</v>
      </c>
      <c r="CL123" s="43" t="s">
        <v>4</v>
      </c>
      <c r="CM123" s="43" t="s">
        <v>4</v>
      </c>
      <c r="CN123" s="43" t="s">
        <v>4</v>
      </c>
      <c r="CO123" s="43" t="s">
        <v>4</v>
      </c>
      <c r="CP123" s="43" t="s">
        <v>4</v>
      </c>
      <c r="CQ123" s="43" t="s">
        <v>4</v>
      </c>
      <c r="CR123" s="43" t="s">
        <v>4</v>
      </c>
      <c r="CS123" s="43" t="s">
        <v>4</v>
      </c>
      <c r="CT123" s="43" t="s">
        <v>4</v>
      </c>
      <c r="CU123" s="43" t="s">
        <v>4</v>
      </c>
      <c r="CV123" s="43" t="s">
        <v>4</v>
      </c>
      <c r="CW123" s="43" t="s">
        <v>4</v>
      </c>
      <c r="CX123" s="43" t="s">
        <v>4</v>
      </c>
      <c r="CY123" s="43" t="s">
        <v>4</v>
      </c>
      <c r="CZ123" s="43" t="s">
        <v>4</v>
      </c>
      <c r="DA123" s="43" t="s">
        <v>4</v>
      </c>
      <c r="DB123" s="43" t="s">
        <v>4</v>
      </c>
      <c r="DC123" s="43" t="s">
        <v>4</v>
      </c>
      <c r="DD123" s="43" t="s">
        <v>4</v>
      </c>
      <c r="DE123" s="43" t="s">
        <v>4</v>
      </c>
      <c r="DF123" s="43" t="s">
        <v>4</v>
      </c>
      <c r="DG123" s="43" t="s">
        <v>4</v>
      </c>
      <c r="DH123" s="43" t="s">
        <v>4</v>
      </c>
      <c r="DI123" s="43" t="s">
        <v>4</v>
      </c>
      <c r="DJ123" s="43" t="s">
        <v>4</v>
      </c>
      <c r="DK123" s="43" t="s">
        <v>4</v>
      </c>
      <c r="DL123" s="43" t="s">
        <v>4</v>
      </c>
      <c r="DM123" s="43" t="s">
        <v>4</v>
      </c>
      <c r="DN123" s="43" t="s">
        <v>4</v>
      </c>
      <c r="DO123" s="43" t="s">
        <v>4</v>
      </c>
      <c r="DP123" s="43" t="s">
        <v>4</v>
      </c>
      <c r="DQ123" s="43" t="s">
        <v>4</v>
      </c>
      <c r="DT123" s="37" t="b">
        <f>IFERROR(VLOOKUP(A123,'peptide ligands'!A:D,4,0),FALSE)</f>
        <v>0</v>
      </c>
    </row>
    <row r="124" spans="1:124" x14ac:dyDescent="0.2">
      <c r="A124" t="s">
        <v>357</v>
      </c>
      <c r="B124" s="37" t="str">
        <f>VLOOKUP($A124,endogenous!$A:$B,2,0)</f>
        <v>vip_mouse</v>
      </c>
      <c r="C124" s="37"/>
      <c r="D124" s="43" t="s">
        <v>4</v>
      </c>
      <c r="E124" s="43" t="s">
        <v>4</v>
      </c>
      <c r="F124" s="43" t="s">
        <v>4</v>
      </c>
      <c r="G124" s="43" t="s">
        <v>4</v>
      </c>
      <c r="H124" s="43" t="s">
        <v>4</v>
      </c>
      <c r="I124" s="43" t="s">
        <v>4</v>
      </c>
      <c r="J124" s="43" t="s">
        <v>4</v>
      </c>
      <c r="K124" s="43" t="s">
        <v>4</v>
      </c>
      <c r="L124" s="43" t="s">
        <v>4</v>
      </c>
      <c r="M124" s="43" t="s">
        <v>4</v>
      </c>
      <c r="N124" s="43" t="s">
        <v>4</v>
      </c>
      <c r="O124" s="43" t="s">
        <v>4</v>
      </c>
      <c r="P124" s="43" t="s">
        <v>4</v>
      </c>
      <c r="Q124" s="43" t="s">
        <v>4</v>
      </c>
      <c r="R124" s="90"/>
      <c r="S124" s="43" t="s">
        <v>4</v>
      </c>
      <c r="T124" s="43" t="s">
        <v>4</v>
      </c>
      <c r="U124" s="43" t="s">
        <v>4</v>
      </c>
      <c r="V124" s="46" t="s">
        <v>4</v>
      </c>
      <c r="W124" s="43" t="s">
        <v>4</v>
      </c>
      <c r="X124" s="43" t="s">
        <v>4</v>
      </c>
      <c r="Y124" s="90"/>
      <c r="Z124" s="102" t="s">
        <v>4</v>
      </c>
      <c r="AA124" s="102" t="s">
        <v>4</v>
      </c>
      <c r="AB124" s="102" t="s">
        <v>4</v>
      </c>
      <c r="AC124" s="64" t="s">
        <v>81</v>
      </c>
      <c r="AD124" s="43" t="s">
        <v>102</v>
      </c>
      <c r="AE124" s="43" t="s">
        <v>74</v>
      </c>
      <c r="AF124" s="43" t="s">
        <v>91</v>
      </c>
      <c r="AG124" s="43" t="s">
        <v>96</v>
      </c>
      <c r="AH124" s="43" t="s">
        <v>75</v>
      </c>
      <c r="AI124" s="43" t="s">
        <v>103</v>
      </c>
      <c r="AJ124" s="43" t="s">
        <v>73</v>
      </c>
      <c r="AK124" s="43" t="s">
        <v>74</v>
      </c>
      <c r="AL124" s="43" t="s">
        <v>93</v>
      </c>
      <c r="AM124" s="43" t="s">
        <v>73</v>
      </c>
      <c r="AN124" s="43" t="s">
        <v>98</v>
      </c>
      <c r="AO124" s="43" t="s">
        <v>94</v>
      </c>
      <c r="AP124" s="43" t="s">
        <v>94</v>
      </c>
      <c r="AQ124" s="43" t="s">
        <v>91</v>
      </c>
      <c r="AR124" s="43" t="s">
        <v>97</v>
      </c>
      <c r="AS124" s="43" t="s">
        <v>4</v>
      </c>
      <c r="AT124" s="43" t="s">
        <v>4</v>
      </c>
      <c r="AU124" s="43" t="s">
        <v>4</v>
      </c>
      <c r="AV124" s="43" t="s">
        <v>4</v>
      </c>
      <c r="AW124" s="43" t="s">
        <v>4</v>
      </c>
      <c r="AX124" s="43" t="s">
        <v>4</v>
      </c>
      <c r="AY124" s="43" t="s">
        <v>4</v>
      </c>
      <c r="AZ124" s="43" t="s">
        <v>4</v>
      </c>
      <c r="BA124" s="43" t="s">
        <v>4</v>
      </c>
      <c r="BB124" s="43" t="s">
        <v>4</v>
      </c>
      <c r="BC124" s="43" t="s">
        <v>99</v>
      </c>
      <c r="BD124" s="43" t="s">
        <v>73</v>
      </c>
      <c r="BE124" s="43" t="s">
        <v>102</v>
      </c>
      <c r="BF124" s="43" t="s">
        <v>95</v>
      </c>
      <c r="BG124" s="43" t="s">
        <v>95</v>
      </c>
      <c r="BH124" s="43" t="s">
        <v>93</v>
      </c>
      <c r="BI124" s="43" t="s">
        <v>94</v>
      </c>
      <c r="BJ124" s="43" t="s">
        <v>89</v>
      </c>
      <c r="BK124" s="43" t="s">
        <v>73</v>
      </c>
      <c r="BL124" s="43" t="s">
        <v>94</v>
      </c>
      <c r="BM124" s="43" t="s">
        <v>99</v>
      </c>
      <c r="BN124" s="43" t="s">
        <v>91</v>
      </c>
      <c r="BO124" s="43" t="s">
        <v>95</v>
      </c>
      <c r="BP124" s="43" t="s">
        <v>98</v>
      </c>
      <c r="BQ124" s="43" t="s">
        <v>99</v>
      </c>
      <c r="BR124" s="43" t="s">
        <v>73</v>
      </c>
      <c r="BS124" s="43" t="s">
        <v>73</v>
      </c>
      <c r="BT124" s="43" t="s">
        <v>73</v>
      </c>
      <c r="BU124" s="43" t="s">
        <v>99</v>
      </c>
      <c r="BV124" s="43" t="s">
        <v>73</v>
      </c>
      <c r="BW124" s="43" t="s">
        <v>89</v>
      </c>
      <c r="BX124" s="43" t="s">
        <v>74</v>
      </c>
      <c r="BY124" s="43" t="s">
        <v>72</v>
      </c>
      <c r="BZ124" s="43" t="s">
        <v>96</v>
      </c>
      <c r="CA124" s="43" t="s">
        <v>72</v>
      </c>
      <c r="CB124" s="43" t="s">
        <v>99</v>
      </c>
      <c r="CC124" s="43" t="s">
        <v>4</v>
      </c>
      <c r="CD124" s="43" t="s">
        <v>4</v>
      </c>
      <c r="CE124" s="43" t="s">
        <v>4</v>
      </c>
      <c r="CF124" s="43" t="s">
        <v>4</v>
      </c>
      <c r="CG124" s="43" t="s">
        <v>4</v>
      </c>
      <c r="CH124" s="43" t="s">
        <v>4</v>
      </c>
      <c r="CI124" s="43" t="s">
        <v>4</v>
      </c>
      <c r="CJ124" s="43" t="s">
        <v>4</v>
      </c>
      <c r="CK124" s="43" t="s">
        <v>4</v>
      </c>
      <c r="CL124" s="43" t="s">
        <v>4</v>
      </c>
      <c r="CM124" s="43" t="s">
        <v>4</v>
      </c>
      <c r="CN124" s="43" t="s">
        <v>4</v>
      </c>
      <c r="CO124" s="43" t="s">
        <v>4</v>
      </c>
      <c r="CP124" s="43" t="s">
        <v>4</v>
      </c>
      <c r="CQ124" s="43" t="s">
        <v>4</v>
      </c>
      <c r="CR124" s="43" t="s">
        <v>4</v>
      </c>
      <c r="CS124" s="43" t="s">
        <v>4</v>
      </c>
      <c r="CT124" s="43" t="s">
        <v>4</v>
      </c>
      <c r="CU124" s="43" t="s">
        <v>4</v>
      </c>
      <c r="CV124" s="43" t="s">
        <v>4</v>
      </c>
      <c r="CW124" s="43" t="s">
        <v>4</v>
      </c>
      <c r="CX124" s="43" t="s">
        <v>4</v>
      </c>
      <c r="CY124" s="43" t="s">
        <v>4</v>
      </c>
      <c r="CZ124" s="43" t="s">
        <v>4</v>
      </c>
      <c r="DA124" s="43" t="s">
        <v>4</v>
      </c>
      <c r="DB124" s="43" t="s">
        <v>4</v>
      </c>
      <c r="DC124" s="43" t="s">
        <v>4</v>
      </c>
      <c r="DD124" s="43" t="s">
        <v>4</v>
      </c>
      <c r="DE124" s="43" t="s">
        <v>4</v>
      </c>
      <c r="DF124" s="43" t="s">
        <v>4</v>
      </c>
      <c r="DG124" s="43" t="s">
        <v>4</v>
      </c>
      <c r="DH124" s="43" t="s">
        <v>4</v>
      </c>
      <c r="DI124" s="43" t="s">
        <v>4</v>
      </c>
      <c r="DJ124" s="43" t="s">
        <v>4</v>
      </c>
      <c r="DK124" s="43" t="s">
        <v>4</v>
      </c>
      <c r="DL124" s="43" t="s">
        <v>4</v>
      </c>
      <c r="DM124" s="43" t="s">
        <v>4</v>
      </c>
      <c r="DN124" s="43" t="s">
        <v>4</v>
      </c>
      <c r="DO124" s="43" t="s">
        <v>4</v>
      </c>
      <c r="DP124" s="43" t="s">
        <v>4</v>
      </c>
      <c r="DQ124" s="43" t="s">
        <v>4</v>
      </c>
      <c r="DT124" s="37" t="b">
        <f>IFERROR(VLOOKUP(A124,'peptide ligands'!A:D,4,0),FALSE)</f>
        <v>0</v>
      </c>
    </row>
    <row r="125" spans="1:124" x14ac:dyDescent="0.2">
      <c r="A125" t="s">
        <v>336</v>
      </c>
      <c r="B125" s="37" t="str">
        <f>VLOOKUP($A125,endogenous!$A:$B,2,0)</f>
        <v>vip_rat</v>
      </c>
      <c r="C125" s="37"/>
      <c r="D125" s="43" t="s">
        <v>4</v>
      </c>
      <c r="E125" s="43" t="s">
        <v>4</v>
      </c>
      <c r="F125" s="43" t="s">
        <v>4</v>
      </c>
      <c r="G125" s="43" t="s">
        <v>4</v>
      </c>
      <c r="H125" s="43" t="s">
        <v>4</v>
      </c>
      <c r="I125" s="43" t="s">
        <v>4</v>
      </c>
      <c r="J125" s="43" t="s">
        <v>4</v>
      </c>
      <c r="K125" s="43" t="s">
        <v>4</v>
      </c>
      <c r="L125" s="43" t="s">
        <v>4</v>
      </c>
      <c r="M125" s="43" t="s">
        <v>4</v>
      </c>
      <c r="N125" s="43" t="s">
        <v>4</v>
      </c>
      <c r="O125" s="43" t="s">
        <v>4</v>
      </c>
      <c r="P125" s="43" t="s">
        <v>4</v>
      </c>
      <c r="Q125" s="43" t="s">
        <v>4</v>
      </c>
      <c r="R125" s="90"/>
      <c r="S125" s="43" t="s">
        <v>4</v>
      </c>
      <c r="T125" s="43" t="s">
        <v>4</v>
      </c>
      <c r="U125" s="43" t="s">
        <v>4</v>
      </c>
      <c r="V125" s="46" t="s">
        <v>4</v>
      </c>
      <c r="W125" s="43" t="s">
        <v>4</v>
      </c>
      <c r="X125" s="43" t="s">
        <v>4</v>
      </c>
      <c r="Y125" s="90"/>
      <c r="Z125" s="102" t="s">
        <v>4</v>
      </c>
      <c r="AA125" s="102" t="s">
        <v>4</v>
      </c>
      <c r="AB125" s="102" t="s">
        <v>4</v>
      </c>
      <c r="AC125" s="64" t="s">
        <v>81</v>
      </c>
      <c r="AD125" s="43" t="s">
        <v>102</v>
      </c>
      <c r="AE125" s="43" t="s">
        <v>74</v>
      </c>
      <c r="AF125" s="43" t="s">
        <v>91</v>
      </c>
      <c r="AG125" s="43" t="s">
        <v>96</v>
      </c>
      <c r="AH125" s="43" t="s">
        <v>75</v>
      </c>
      <c r="AI125" s="43" t="s">
        <v>103</v>
      </c>
      <c r="AJ125" s="43" t="s">
        <v>73</v>
      </c>
      <c r="AK125" s="43" t="s">
        <v>74</v>
      </c>
      <c r="AL125" s="43" t="s">
        <v>93</v>
      </c>
      <c r="AM125" s="43" t="s">
        <v>73</v>
      </c>
      <c r="AN125" s="43" t="s">
        <v>98</v>
      </c>
      <c r="AO125" s="43" t="s">
        <v>94</v>
      </c>
      <c r="AP125" s="43" t="s">
        <v>94</v>
      </c>
      <c r="AQ125" s="43" t="s">
        <v>91</v>
      </c>
      <c r="AR125" s="43" t="s">
        <v>97</v>
      </c>
      <c r="AS125" s="43" t="s">
        <v>4</v>
      </c>
      <c r="AT125" s="43" t="s">
        <v>4</v>
      </c>
      <c r="AU125" s="43" t="s">
        <v>4</v>
      </c>
      <c r="AV125" s="43" t="s">
        <v>4</v>
      </c>
      <c r="AW125" s="43" t="s">
        <v>4</v>
      </c>
      <c r="AX125" s="43" t="s">
        <v>4</v>
      </c>
      <c r="AY125" s="43" t="s">
        <v>4</v>
      </c>
      <c r="AZ125" s="43" t="s">
        <v>4</v>
      </c>
      <c r="BA125" s="43" t="s">
        <v>4</v>
      </c>
      <c r="BB125" s="43" t="s">
        <v>4</v>
      </c>
      <c r="BC125" s="43" t="s">
        <v>99</v>
      </c>
      <c r="BD125" s="43" t="s">
        <v>73</v>
      </c>
      <c r="BE125" s="43" t="s">
        <v>102</v>
      </c>
      <c r="BF125" s="43" t="s">
        <v>95</v>
      </c>
      <c r="BG125" s="43" t="s">
        <v>95</v>
      </c>
      <c r="BH125" s="43" t="s">
        <v>93</v>
      </c>
      <c r="BI125" s="43" t="s">
        <v>94</v>
      </c>
      <c r="BJ125" s="43" t="s">
        <v>89</v>
      </c>
      <c r="BK125" s="43" t="s">
        <v>73</v>
      </c>
      <c r="BL125" s="43" t="s">
        <v>94</v>
      </c>
      <c r="BM125" s="43" t="s">
        <v>99</v>
      </c>
      <c r="BN125" s="43" t="s">
        <v>91</v>
      </c>
      <c r="BO125" s="43" t="s">
        <v>95</v>
      </c>
      <c r="BP125" s="43" t="s">
        <v>98</v>
      </c>
      <c r="BQ125" s="43" t="s">
        <v>99</v>
      </c>
      <c r="BR125" s="43" t="s">
        <v>73</v>
      </c>
      <c r="BS125" s="43" t="s">
        <v>73</v>
      </c>
      <c r="BT125" s="43" t="s">
        <v>73</v>
      </c>
      <c r="BU125" s="43" t="s">
        <v>99</v>
      </c>
      <c r="BV125" s="43" t="s">
        <v>73</v>
      </c>
      <c r="BW125" s="43" t="s">
        <v>89</v>
      </c>
      <c r="BX125" s="43" t="s">
        <v>74</v>
      </c>
      <c r="BY125" s="43" t="s">
        <v>72</v>
      </c>
      <c r="BZ125" s="43" t="s">
        <v>96</v>
      </c>
      <c r="CA125" s="43" t="s">
        <v>72</v>
      </c>
      <c r="CB125" s="43" t="s">
        <v>96</v>
      </c>
      <c r="CC125" s="43" t="s">
        <v>4</v>
      </c>
      <c r="CD125" s="43" t="s">
        <v>4</v>
      </c>
      <c r="CE125" s="43" t="s">
        <v>4</v>
      </c>
      <c r="CF125" s="43" t="s">
        <v>4</v>
      </c>
      <c r="CG125" s="43" t="s">
        <v>4</v>
      </c>
      <c r="CH125" s="43" t="s">
        <v>4</v>
      </c>
      <c r="CI125" s="43" t="s">
        <v>4</v>
      </c>
      <c r="CJ125" s="43" t="s">
        <v>4</v>
      </c>
      <c r="CK125" s="43" t="s">
        <v>4</v>
      </c>
      <c r="CL125" s="43" t="s">
        <v>4</v>
      </c>
      <c r="CM125" s="43" t="s">
        <v>4</v>
      </c>
      <c r="CN125" s="43" t="s">
        <v>4</v>
      </c>
      <c r="CO125" s="43" t="s">
        <v>4</v>
      </c>
      <c r="CP125" s="43" t="s">
        <v>4</v>
      </c>
      <c r="CQ125" s="43" t="s">
        <v>4</v>
      </c>
      <c r="CR125" s="43" t="s">
        <v>4</v>
      </c>
      <c r="CS125" s="43" t="s">
        <v>4</v>
      </c>
      <c r="CT125" s="43" t="s">
        <v>4</v>
      </c>
      <c r="CU125" s="43" t="s">
        <v>4</v>
      </c>
      <c r="CV125" s="43" t="s">
        <v>4</v>
      </c>
      <c r="CW125" s="43" t="s">
        <v>4</v>
      </c>
      <c r="CX125" s="43" t="s">
        <v>4</v>
      </c>
      <c r="CY125" s="43" t="s">
        <v>4</v>
      </c>
      <c r="CZ125" s="43" t="s">
        <v>4</v>
      </c>
      <c r="DA125" s="43" t="s">
        <v>4</v>
      </c>
      <c r="DB125" s="43" t="s">
        <v>4</v>
      </c>
      <c r="DC125" s="43" t="s">
        <v>4</v>
      </c>
      <c r="DD125" s="43" t="s">
        <v>4</v>
      </c>
      <c r="DE125" s="43" t="s">
        <v>4</v>
      </c>
      <c r="DF125" s="43" t="s">
        <v>4</v>
      </c>
      <c r="DG125" s="43" t="s">
        <v>4</v>
      </c>
      <c r="DH125" s="43" t="s">
        <v>4</v>
      </c>
      <c r="DI125" s="43" t="s">
        <v>4</v>
      </c>
      <c r="DJ125" s="43" t="s">
        <v>4</v>
      </c>
      <c r="DK125" s="43" t="s">
        <v>4</v>
      </c>
      <c r="DL125" s="43" t="s">
        <v>4</v>
      </c>
      <c r="DM125" s="43" t="s">
        <v>4</v>
      </c>
      <c r="DN125" s="43" t="s">
        <v>4</v>
      </c>
      <c r="DO125" s="43" t="s">
        <v>4</v>
      </c>
      <c r="DP125" s="43" t="s">
        <v>4</v>
      </c>
      <c r="DQ125" s="43" t="s">
        <v>4</v>
      </c>
      <c r="DT125" s="37" t="b">
        <f>IFERROR(VLOOKUP(A125,'peptide ligands'!A:D,4,0),FALSE)</f>
        <v>0</v>
      </c>
    </row>
    <row r="126" spans="1:124" x14ac:dyDescent="0.2">
      <c r="A126" t="s">
        <v>243</v>
      </c>
      <c r="B126" s="37" t="str">
        <f>VLOOKUP($A126,endogenous!$A:$B,2,0)</f>
        <v>slib_human</v>
      </c>
      <c r="C126" s="37"/>
      <c r="D126" s="43" t="s">
        <v>4</v>
      </c>
      <c r="E126" s="43" t="s">
        <v>4</v>
      </c>
      <c r="F126" s="43" t="s">
        <v>4</v>
      </c>
      <c r="G126" s="43" t="s">
        <v>4</v>
      </c>
      <c r="H126" s="43" t="s">
        <v>4</v>
      </c>
      <c r="I126" s="43" t="s">
        <v>4</v>
      </c>
      <c r="J126" s="43" t="s">
        <v>4</v>
      </c>
      <c r="K126" s="43" t="s">
        <v>4</v>
      </c>
      <c r="L126" s="43" t="s">
        <v>4</v>
      </c>
      <c r="M126" s="43" t="s">
        <v>4</v>
      </c>
      <c r="N126" s="43" t="s">
        <v>4</v>
      </c>
      <c r="O126" s="43" t="s">
        <v>4</v>
      </c>
      <c r="P126" s="43" t="s">
        <v>4</v>
      </c>
      <c r="Q126" s="43" t="s">
        <v>4</v>
      </c>
      <c r="R126" s="90"/>
      <c r="S126" s="43" t="s">
        <v>4</v>
      </c>
      <c r="T126" s="43" t="s">
        <v>4</v>
      </c>
      <c r="U126" s="43" t="s">
        <v>4</v>
      </c>
      <c r="V126" s="46" t="s">
        <v>4</v>
      </c>
      <c r="W126" s="43" t="s">
        <v>4</v>
      </c>
      <c r="X126" s="43" t="s">
        <v>4</v>
      </c>
      <c r="Y126" s="90"/>
      <c r="Z126" s="102" t="s">
        <v>4</v>
      </c>
      <c r="AA126" s="102" t="s">
        <v>4</v>
      </c>
      <c r="AB126" s="102" t="s">
        <v>4</v>
      </c>
      <c r="AC126" s="64" t="s">
        <v>93</v>
      </c>
      <c r="AD126" s="43" t="s">
        <v>102</v>
      </c>
      <c r="AE126" s="43" t="s">
        <v>74</v>
      </c>
      <c r="AF126" s="43" t="s">
        <v>102</v>
      </c>
      <c r="AG126" s="43" t="s">
        <v>99</v>
      </c>
      <c r="AH126" s="43" t="s">
        <v>75</v>
      </c>
      <c r="AI126" s="43" t="s">
        <v>103</v>
      </c>
      <c r="AJ126" s="43" t="s">
        <v>100</v>
      </c>
      <c r="AK126" s="43" t="s">
        <v>73</v>
      </c>
      <c r="AL126" s="43" t="s">
        <v>93</v>
      </c>
      <c r="AM126" s="43" t="s">
        <v>98</v>
      </c>
      <c r="AN126" s="43" t="s">
        <v>95</v>
      </c>
      <c r="AO126" s="43" t="s">
        <v>96</v>
      </c>
      <c r="AP126" s="43" t="s">
        <v>94</v>
      </c>
      <c r="AQ126" s="43" t="s">
        <v>91</v>
      </c>
      <c r="AR126" s="43" t="s">
        <v>97</v>
      </c>
      <c r="AS126" s="43" t="s">
        <v>4</v>
      </c>
      <c r="AT126" s="43" t="s">
        <v>4</v>
      </c>
      <c r="AU126" s="43" t="s">
        <v>4</v>
      </c>
      <c r="AV126" s="43" t="s">
        <v>4</v>
      </c>
      <c r="AW126" s="43" t="s">
        <v>4</v>
      </c>
      <c r="AX126" s="43" t="s">
        <v>4</v>
      </c>
      <c r="AY126" s="43" t="s">
        <v>4</v>
      </c>
      <c r="AZ126" s="43" t="s">
        <v>4</v>
      </c>
      <c r="BA126" s="43" t="s">
        <v>4</v>
      </c>
      <c r="BB126" s="43" t="s">
        <v>4</v>
      </c>
      <c r="BC126" s="43" t="s">
        <v>94</v>
      </c>
      <c r="BD126" s="43" t="s">
        <v>73</v>
      </c>
      <c r="BE126" s="43" t="s">
        <v>102</v>
      </c>
      <c r="BF126" s="43" t="s">
        <v>98</v>
      </c>
      <c r="BG126" s="43" t="s">
        <v>95</v>
      </c>
      <c r="BH126" s="43" t="s">
        <v>94</v>
      </c>
      <c r="BI126" s="43" t="s">
        <v>94</v>
      </c>
      <c r="BJ126" s="43" t="s">
        <v>97</v>
      </c>
      <c r="BK126" s="43" t="s">
        <v>74</v>
      </c>
      <c r="BL126" s="43" t="s">
        <v>99</v>
      </c>
      <c r="BM126" s="43" t="s">
        <v>101</v>
      </c>
      <c r="BN126" s="43" t="s">
        <v>73</v>
      </c>
      <c r="BO126" s="43" t="s">
        <v>98</v>
      </c>
      <c r="BP126" s="43" t="s">
        <v>97</v>
      </c>
      <c r="BQ126" s="43" t="s">
        <v>97</v>
      </c>
      <c r="BR126" s="43" t="s">
        <v>91</v>
      </c>
      <c r="BS126" s="43" t="s">
        <v>89</v>
      </c>
      <c r="BT126" s="43" t="s">
        <v>73</v>
      </c>
      <c r="BU126" s="43" t="s">
        <v>100</v>
      </c>
      <c r="BV126" s="43" t="s">
        <v>97</v>
      </c>
      <c r="BW126" s="43" t="s">
        <v>89</v>
      </c>
      <c r="BX126" s="43" t="s">
        <v>98</v>
      </c>
      <c r="BY126" s="43" t="s">
        <v>91</v>
      </c>
      <c r="BZ126" s="43" t="s">
        <v>102</v>
      </c>
      <c r="CA126" s="43" t="s">
        <v>98</v>
      </c>
      <c r="CB126" s="43" t="s">
        <v>102</v>
      </c>
      <c r="CC126" s="43" t="s">
        <v>98</v>
      </c>
      <c r="CD126" s="43" t="s">
        <v>94</v>
      </c>
      <c r="CE126" s="43" t="s">
        <v>4</v>
      </c>
      <c r="CF126" s="43" t="s">
        <v>4</v>
      </c>
      <c r="CG126" s="43" t="s">
        <v>4</v>
      </c>
      <c r="CH126" s="43" t="s">
        <v>4</v>
      </c>
      <c r="CI126" s="43" t="s">
        <v>4</v>
      </c>
      <c r="CJ126" s="43" t="s">
        <v>4</v>
      </c>
      <c r="CK126" s="43" t="s">
        <v>4</v>
      </c>
      <c r="CL126" s="43" t="s">
        <v>4</v>
      </c>
      <c r="CM126" s="43" t="s">
        <v>4</v>
      </c>
      <c r="CN126" s="43" t="s">
        <v>4</v>
      </c>
      <c r="CO126" s="43" t="s">
        <v>4</v>
      </c>
      <c r="CP126" s="43" t="s">
        <v>4</v>
      </c>
      <c r="CQ126" s="43" t="s">
        <v>4</v>
      </c>
      <c r="CR126" s="43" t="s">
        <v>4</v>
      </c>
      <c r="CS126" s="43" t="s">
        <v>4</v>
      </c>
      <c r="CT126" s="43" t="s">
        <v>4</v>
      </c>
      <c r="CU126" s="43" t="s">
        <v>4</v>
      </c>
      <c r="CV126" s="43" t="s">
        <v>4</v>
      </c>
      <c r="CW126" s="43" t="s">
        <v>4</v>
      </c>
      <c r="CX126" s="43" t="s">
        <v>4</v>
      </c>
      <c r="CY126" s="43" t="s">
        <v>4</v>
      </c>
      <c r="CZ126" s="43" t="s">
        <v>4</v>
      </c>
      <c r="DA126" s="43" t="s">
        <v>4</v>
      </c>
      <c r="DB126" s="43" t="s">
        <v>4</v>
      </c>
      <c r="DC126" s="43" t="s">
        <v>4</v>
      </c>
      <c r="DD126" s="43" t="s">
        <v>4</v>
      </c>
      <c r="DE126" s="43" t="s">
        <v>4</v>
      </c>
      <c r="DF126" s="43" t="s">
        <v>4</v>
      </c>
      <c r="DG126" s="43" t="s">
        <v>4</v>
      </c>
      <c r="DH126" s="43" t="s">
        <v>4</v>
      </c>
      <c r="DI126" s="43" t="s">
        <v>4</v>
      </c>
      <c r="DJ126" s="43" t="s">
        <v>4</v>
      </c>
      <c r="DK126" s="43" t="s">
        <v>4</v>
      </c>
      <c r="DL126" s="43" t="s">
        <v>4</v>
      </c>
      <c r="DM126" s="43" t="s">
        <v>4</v>
      </c>
      <c r="DN126" s="43" t="s">
        <v>4</v>
      </c>
      <c r="DO126" s="43" t="s">
        <v>4</v>
      </c>
      <c r="DP126" s="43" t="s">
        <v>4</v>
      </c>
      <c r="DQ126" s="43" t="s">
        <v>4</v>
      </c>
      <c r="DT126" s="37" t="b">
        <f>IFERROR(VLOOKUP(A126,'peptide ligands'!A:D,4,0),FALSE)</f>
        <v>0</v>
      </c>
    </row>
    <row r="127" spans="1:124" x14ac:dyDescent="0.2">
      <c r="A127" t="s">
        <v>341</v>
      </c>
      <c r="B127" s="37" t="str">
        <f>VLOOKUP($A127,endogenous!$A:$B,2,0)</f>
        <v>slib_mouse</v>
      </c>
      <c r="C127" s="37"/>
      <c r="D127" s="43" t="s">
        <v>4</v>
      </c>
      <c r="E127" s="43" t="s">
        <v>4</v>
      </c>
      <c r="F127" s="43" t="s">
        <v>4</v>
      </c>
      <c r="G127" s="43" t="s">
        <v>4</v>
      </c>
      <c r="H127" s="43" t="s">
        <v>4</v>
      </c>
      <c r="I127" s="43" t="s">
        <v>4</v>
      </c>
      <c r="J127" s="43" t="s">
        <v>4</v>
      </c>
      <c r="K127" s="43" t="s">
        <v>4</v>
      </c>
      <c r="L127" s="43" t="s">
        <v>4</v>
      </c>
      <c r="M127" s="43" t="s">
        <v>4</v>
      </c>
      <c r="N127" s="43" t="s">
        <v>4</v>
      </c>
      <c r="O127" s="43" t="s">
        <v>4</v>
      </c>
      <c r="P127" s="43" t="s">
        <v>4</v>
      </c>
      <c r="Q127" s="43" t="s">
        <v>4</v>
      </c>
      <c r="R127" s="90"/>
      <c r="S127" s="43" t="s">
        <v>4</v>
      </c>
      <c r="T127" s="43" t="s">
        <v>4</v>
      </c>
      <c r="U127" s="43" t="s">
        <v>4</v>
      </c>
      <c r="V127" s="46" t="s">
        <v>4</v>
      </c>
      <c r="W127" s="43" t="s">
        <v>4</v>
      </c>
      <c r="X127" s="43" t="s">
        <v>4</v>
      </c>
      <c r="Y127" s="90"/>
      <c r="Z127" s="102" t="s">
        <v>4</v>
      </c>
      <c r="AA127" s="102" t="s">
        <v>4</v>
      </c>
      <c r="AB127" s="102" t="s">
        <v>4</v>
      </c>
      <c r="AC127" s="64" t="s">
        <v>81</v>
      </c>
      <c r="AD127" s="43" t="s">
        <v>96</v>
      </c>
      <c r="AE127" s="43" t="s">
        <v>74</v>
      </c>
      <c r="AF127" s="43" t="s">
        <v>102</v>
      </c>
      <c r="AG127" s="43" t="s">
        <v>99</v>
      </c>
      <c r="AH127" s="43" t="s">
        <v>75</v>
      </c>
      <c r="AI127" s="43" t="s">
        <v>103</v>
      </c>
      <c r="AJ127" s="43" t="s">
        <v>103</v>
      </c>
      <c r="AK127" s="43" t="s">
        <v>100</v>
      </c>
      <c r="AL127" s="43" t="s">
        <v>93</v>
      </c>
      <c r="AM127" s="43" t="s">
        <v>98</v>
      </c>
      <c r="AN127" s="43" t="s">
        <v>95</v>
      </c>
      <c r="AO127" s="43" t="s">
        <v>94</v>
      </c>
      <c r="AP127" s="43" t="s">
        <v>94</v>
      </c>
      <c r="AQ127" s="43" t="s">
        <v>73</v>
      </c>
      <c r="AR127" s="43" t="s">
        <v>97</v>
      </c>
      <c r="AS127" s="43" t="s">
        <v>4</v>
      </c>
      <c r="AT127" s="43" t="s">
        <v>4</v>
      </c>
      <c r="AU127" s="43" t="s">
        <v>4</v>
      </c>
      <c r="AV127" s="43" t="s">
        <v>4</v>
      </c>
      <c r="AW127" s="43" t="s">
        <v>4</v>
      </c>
      <c r="AX127" s="43" t="s">
        <v>4</v>
      </c>
      <c r="AY127" s="43" t="s">
        <v>4</v>
      </c>
      <c r="AZ127" s="43" t="s">
        <v>4</v>
      </c>
      <c r="BA127" s="43" t="s">
        <v>4</v>
      </c>
      <c r="BB127" s="43" t="s">
        <v>4</v>
      </c>
      <c r="BC127" s="43" t="s">
        <v>94</v>
      </c>
      <c r="BD127" s="43" t="s">
        <v>93</v>
      </c>
      <c r="BE127" s="43" t="s">
        <v>102</v>
      </c>
      <c r="BF127" s="43" t="s">
        <v>98</v>
      </c>
      <c r="BG127" s="43" t="s">
        <v>95</v>
      </c>
      <c r="BH127" s="43" t="s">
        <v>96</v>
      </c>
      <c r="BI127" s="43" t="s">
        <v>99</v>
      </c>
      <c r="BJ127" s="43" t="s">
        <v>97</v>
      </c>
      <c r="BK127" s="43" t="s">
        <v>74</v>
      </c>
      <c r="BL127" s="43" t="s">
        <v>99</v>
      </c>
      <c r="BM127" s="43" t="s">
        <v>101</v>
      </c>
      <c r="BN127" s="43" t="s">
        <v>100</v>
      </c>
      <c r="BO127" s="43" t="s">
        <v>95</v>
      </c>
      <c r="BP127" s="43" t="s">
        <v>97</v>
      </c>
      <c r="BQ127" s="43" t="s">
        <v>4</v>
      </c>
      <c r="BR127" s="43" t="s">
        <v>91</v>
      </c>
      <c r="BS127" s="43" t="s">
        <v>89</v>
      </c>
      <c r="BT127" s="43" t="s">
        <v>98</v>
      </c>
      <c r="BU127" s="43" t="s">
        <v>99</v>
      </c>
      <c r="BV127" s="43" t="s">
        <v>97</v>
      </c>
      <c r="BW127" s="43" t="s">
        <v>89</v>
      </c>
      <c r="BX127" s="43" t="s">
        <v>97</v>
      </c>
      <c r="BY127" s="43" t="s">
        <v>98</v>
      </c>
      <c r="BZ127" s="43" t="s">
        <v>102</v>
      </c>
      <c r="CA127" s="43" t="s">
        <v>98</v>
      </c>
      <c r="CB127" s="43" t="s">
        <v>94</v>
      </c>
      <c r="CC127" s="43" t="s">
        <v>73</v>
      </c>
      <c r="CD127" s="43" t="s">
        <v>4</v>
      </c>
      <c r="CE127" s="43" t="s">
        <v>4</v>
      </c>
      <c r="CF127" s="43" t="s">
        <v>4</v>
      </c>
      <c r="CG127" s="43" t="s">
        <v>4</v>
      </c>
      <c r="CH127" s="43" t="s">
        <v>4</v>
      </c>
      <c r="CI127" s="43" t="s">
        <v>4</v>
      </c>
      <c r="CJ127" s="43" t="s">
        <v>4</v>
      </c>
      <c r="CK127" s="43" t="s">
        <v>4</v>
      </c>
      <c r="CL127" s="43" t="s">
        <v>4</v>
      </c>
      <c r="CM127" s="43" t="s">
        <v>4</v>
      </c>
      <c r="CN127" s="43" t="s">
        <v>4</v>
      </c>
      <c r="CO127" s="43" t="s">
        <v>4</v>
      </c>
      <c r="CP127" s="43" t="s">
        <v>4</v>
      </c>
      <c r="CQ127" s="43" t="s">
        <v>4</v>
      </c>
      <c r="CR127" s="43" t="s">
        <v>4</v>
      </c>
      <c r="CS127" s="43" t="s">
        <v>4</v>
      </c>
      <c r="CT127" s="43" t="s">
        <v>4</v>
      </c>
      <c r="CU127" s="43" t="s">
        <v>4</v>
      </c>
      <c r="CV127" s="43" t="s">
        <v>4</v>
      </c>
      <c r="CW127" s="43" t="s">
        <v>4</v>
      </c>
      <c r="CX127" s="43" t="s">
        <v>4</v>
      </c>
      <c r="CY127" s="43" t="s">
        <v>4</v>
      </c>
      <c r="CZ127" s="43" t="s">
        <v>4</v>
      </c>
      <c r="DA127" s="43" t="s">
        <v>4</v>
      </c>
      <c r="DB127" s="43" t="s">
        <v>4</v>
      </c>
      <c r="DC127" s="43" t="s">
        <v>4</v>
      </c>
      <c r="DD127" s="43" t="s">
        <v>4</v>
      </c>
      <c r="DE127" s="43" t="s">
        <v>4</v>
      </c>
      <c r="DF127" s="43" t="s">
        <v>4</v>
      </c>
      <c r="DG127" s="43" t="s">
        <v>4</v>
      </c>
      <c r="DH127" s="43" t="s">
        <v>4</v>
      </c>
      <c r="DI127" s="43" t="s">
        <v>4</v>
      </c>
      <c r="DJ127" s="43" t="s">
        <v>4</v>
      </c>
      <c r="DK127" s="43" t="s">
        <v>4</v>
      </c>
      <c r="DL127" s="43" t="s">
        <v>4</v>
      </c>
      <c r="DM127" s="43" t="s">
        <v>4</v>
      </c>
      <c r="DN127" s="43" t="s">
        <v>4</v>
      </c>
      <c r="DO127" s="43" t="s">
        <v>4</v>
      </c>
      <c r="DP127" s="43" t="s">
        <v>4</v>
      </c>
      <c r="DQ127" s="43" t="s">
        <v>4</v>
      </c>
      <c r="DT127" s="37" t="b">
        <f>IFERROR(VLOOKUP(A127,'peptide ligands'!A:D,4,0),FALSE)</f>
        <v>0</v>
      </c>
    </row>
    <row r="128" spans="1:124" x14ac:dyDescent="0.2">
      <c r="A128" t="s">
        <v>344</v>
      </c>
      <c r="B128" s="37" t="str">
        <f>VLOOKUP($A128,endogenous!$A:$B,2,0)</f>
        <v>slib_rat</v>
      </c>
      <c r="C128" s="37"/>
      <c r="D128" s="43" t="s">
        <v>4</v>
      </c>
      <c r="E128" s="43" t="s">
        <v>4</v>
      </c>
      <c r="F128" s="43" t="s">
        <v>4</v>
      </c>
      <c r="G128" s="43" t="s">
        <v>4</v>
      </c>
      <c r="H128" s="43" t="s">
        <v>4</v>
      </c>
      <c r="I128" s="43" t="s">
        <v>4</v>
      </c>
      <c r="J128" s="43" t="s">
        <v>4</v>
      </c>
      <c r="K128" s="43" t="s">
        <v>4</v>
      </c>
      <c r="L128" s="43" t="s">
        <v>4</v>
      </c>
      <c r="M128" s="43" t="s">
        <v>4</v>
      </c>
      <c r="N128" s="43" t="s">
        <v>4</v>
      </c>
      <c r="O128" s="43" t="s">
        <v>4</v>
      </c>
      <c r="P128" s="43" t="s">
        <v>4</v>
      </c>
      <c r="Q128" s="43" t="s">
        <v>4</v>
      </c>
      <c r="R128" s="90"/>
      <c r="S128" s="43" t="s">
        <v>4</v>
      </c>
      <c r="T128" s="43" t="s">
        <v>4</v>
      </c>
      <c r="U128" s="43" t="s">
        <v>4</v>
      </c>
      <c r="V128" s="46" t="s">
        <v>4</v>
      </c>
      <c r="W128" s="43" t="s">
        <v>4</v>
      </c>
      <c r="X128" s="43" t="s">
        <v>4</v>
      </c>
      <c r="Y128" s="90"/>
      <c r="Z128" s="102" t="s">
        <v>4</v>
      </c>
      <c r="AA128" s="102" t="s">
        <v>4</v>
      </c>
      <c r="AB128" s="102" t="s">
        <v>4</v>
      </c>
      <c r="AC128" s="64" t="s">
        <v>81</v>
      </c>
      <c r="AD128" s="43" t="s">
        <v>102</v>
      </c>
      <c r="AE128" s="43" t="s">
        <v>74</v>
      </c>
      <c r="AF128" s="43" t="s">
        <v>102</v>
      </c>
      <c r="AG128" s="43" t="s">
        <v>99</v>
      </c>
      <c r="AH128" s="43" t="s">
        <v>75</v>
      </c>
      <c r="AI128" s="43" t="s">
        <v>103</v>
      </c>
      <c r="AJ128" s="43" t="s">
        <v>73</v>
      </c>
      <c r="AK128" s="43" t="s">
        <v>73</v>
      </c>
      <c r="AL128" s="43" t="s">
        <v>93</v>
      </c>
      <c r="AM128" s="43" t="s">
        <v>98</v>
      </c>
      <c r="AN128" s="43" t="s">
        <v>98</v>
      </c>
      <c r="AO128" s="43" t="s">
        <v>99</v>
      </c>
      <c r="AP128" s="43" t="s">
        <v>94</v>
      </c>
      <c r="AQ128" s="43" t="s">
        <v>91</v>
      </c>
      <c r="AR128" s="43" t="s">
        <v>97</v>
      </c>
      <c r="AS128" s="43" t="s">
        <v>4</v>
      </c>
      <c r="AT128" s="43" t="s">
        <v>4</v>
      </c>
      <c r="AU128" s="43" t="s">
        <v>4</v>
      </c>
      <c r="AV128" s="43" t="s">
        <v>4</v>
      </c>
      <c r="AW128" s="43" t="s">
        <v>4</v>
      </c>
      <c r="AX128" s="43" t="s">
        <v>4</v>
      </c>
      <c r="AY128" s="43" t="s">
        <v>4</v>
      </c>
      <c r="AZ128" s="43" t="s">
        <v>4</v>
      </c>
      <c r="BA128" s="43" t="s">
        <v>4</v>
      </c>
      <c r="BB128" s="43" t="s">
        <v>4</v>
      </c>
      <c r="BC128" s="43" t="s">
        <v>94</v>
      </c>
      <c r="BD128" s="43" t="s">
        <v>93</v>
      </c>
      <c r="BE128" s="43" t="s">
        <v>102</v>
      </c>
      <c r="BF128" s="43" t="s">
        <v>98</v>
      </c>
      <c r="BG128" s="43" t="s">
        <v>95</v>
      </c>
      <c r="BH128" s="43" t="s">
        <v>94</v>
      </c>
      <c r="BI128" s="43" t="s">
        <v>94</v>
      </c>
      <c r="BJ128" s="43" t="s">
        <v>81</v>
      </c>
      <c r="BK128" s="43" t="s">
        <v>89</v>
      </c>
      <c r="BL128" s="43" t="s">
        <v>99</v>
      </c>
      <c r="BM128" s="43" t="s">
        <v>101</v>
      </c>
      <c r="BN128" s="43" t="s">
        <v>100</v>
      </c>
      <c r="BO128" s="43" t="s">
        <v>98</v>
      </c>
      <c r="BP128" s="43" t="s">
        <v>97</v>
      </c>
      <c r="BQ128" s="43" t="s">
        <v>97</v>
      </c>
      <c r="BR128" s="43" t="s">
        <v>91</v>
      </c>
      <c r="BS128" s="43" t="s">
        <v>89</v>
      </c>
      <c r="BT128" s="43" t="s">
        <v>98</v>
      </c>
      <c r="BU128" s="43" t="s">
        <v>100</v>
      </c>
      <c r="BV128" s="43" t="s">
        <v>97</v>
      </c>
      <c r="BW128" s="43" t="s">
        <v>89</v>
      </c>
      <c r="BX128" s="43" t="s">
        <v>97</v>
      </c>
      <c r="BY128" s="43" t="s">
        <v>98</v>
      </c>
      <c r="BZ128" s="43" t="s">
        <v>73</v>
      </c>
      <c r="CA128" s="43" t="s">
        <v>98</v>
      </c>
      <c r="CB128" s="43" t="s">
        <v>75</v>
      </c>
      <c r="CC128" s="43" t="s">
        <v>100</v>
      </c>
      <c r="CD128" s="43" t="s">
        <v>4</v>
      </c>
      <c r="CE128" s="43" t="s">
        <v>4</v>
      </c>
      <c r="CF128" s="43" t="s">
        <v>4</v>
      </c>
      <c r="CG128" s="43" t="s">
        <v>4</v>
      </c>
      <c r="CH128" s="43" t="s">
        <v>4</v>
      </c>
      <c r="CI128" s="43" t="s">
        <v>4</v>
      </c>
      <c r="CJ128" s="43" t="s">
        <v>4</v>
      </c>
      <c r="CK128" s="43" t="s">
        <v>4</v>
      </c>
      <c r="CL128" s="43" t="s">
        <v>4</v>
      </c>
      <c r="CM128" s="43" t="s">
        <v>4</v>
      </c>
      <c r="CN128" s="43" t="s">
        <v>4</v>
      </c>
      <c r="CO128" s="43" t="s">
        <v>4</v>
      </c>
      <c r="CP128" s="43" t="s">
        <v>4</v>
      </c>
      <c r="CQ128" s="43" t="s">
        <v>4</v>
      </c>
      <c r="CR128" s="43" t="s">
        <v>4</v>
      </c>
      <c r="CS128" s="43" t="s">
        <v>4</v>
      </c>
      <c r="CT128" s="43" t="s">
        <v>4</v>
      </c>
      <c r="CU128" s="43" t="s">
        <v>4</v>
      </c>
      <c r="CV128" s="43" t="s">
        <v>4</v>
      </c>
      <c r="CW128" s="43" t="s">
        <v>4</v>
      </c>
      <c r="CX128" s="43" t="s">
        <v>4</v>
      </c>
      <c r="CY128" s="43" t="s">
        <v>4</v>
      </c>
      <c r="CZ128" s="43" t="s">
        <v>4</v>
      </c>
      <c r="DA128" s="43" t="s">
        <v>4</v>
      </c>
      <c r="DB128" s="43" t="s">
        <v>4</v>
      </c>
      <c r="DC128" s="43" t="s">
        <v>4</v>
      </c>
      <c r="DD128" s="43" t="s">
        <v>4</v>
      </c>
      <c r="DE128" s="43" t="s">
        <v>4</v>
      </c>
      <c r="DF128" s="43" t="s">
        <v>4</v>
      </c>
      <c r="DG128" s="43" t="s">
        <v>4</v>
      </c>
      <c r="DH128" s="43" t="s">
        <v>4</v>
      </c>
      <c r="DI128" s="43" t="s">
        <v>4</v>
      </c>
      <c r="DJ128" s="43" t="s">
        <v>4</v>
      </c>
      <c r="DK128" s="43" t="s">
        <v>4</v>
      </c>
      <c r="DL128" s="43" t="s">
        <v>4</v>
      </c>
      <c r="DM128" s="43" t="s">
        <v>4</v>
      </c>
      <c r="DN128" s="43" t="s">
        <v>4</v>
      </c>
      <c r="DO128" s="43" t="s">
        <v>4</v>
      </c>
      <c r="DP128" s="43" t="s">
        <v>4</v>
      </c>
      <c r="DQ128" s="43" t="s">
        <v>4</v>
      </c>
      <c r="DT128" s="37" t="b">
        <f>IFERROR(VLOOKUP(A128,'peptide ligands'!A:D,4,0),FALSE)</f>
        <v>0</v>
      </c>
    </row>
    <row r="129" spans="1:124" x14ac:dyDescent="0.2">
      <c r="A129" t="s">
        <v>249</v>
      </c>
      <c r="B129" s="37" t="str">
        <f>VLOOKUP($A129,endogenous!$A:$B,2,0)</f>
        <v>secr_human</v>
      </c>
      <c r="C129" s="37"/>
      <c r="D129" s="43" t="s">
        <v>4</v>
      </c>
      <c r="E129" s="43" t="s">
        <v>4</v>
      </c>
      <c r="F129" s="43" t="s">
        <v>4</v>
      </c>
      <c r="G129" s="43" t="s">
        <v>4</v>
      </c>
      <c r="H129" s="43" t="s">
        <v>4</v>
      </c>
      <c r="I129" s="43" t="s">
        <v>4</v>
      </c>
      <c r="J129" s="43" t="s">
        <v>4</v>
      </c>
      <c r="K129" s="43" t="s">
        <v>4</v>
      </c>
      <c r="L129" s="43" t="s">
        <v>4</v>
      </c>
      <c r="M129" s="43" t="s">
        <v>4</v>
      </c>
      <c r="N129" s="43" t="s">
        <v>4</v>
      </c>
      <c r="O129" s="43" t="s">
        <v>4</v>
      </c>
      <c r="P129" s="43" t="s">
        <v>4</v>
      </c>
      <c r="Q129" s="43" t="s">
        <v>4</v>
      </c>
      <c r="R129" s="90"/>
      <c r="S129" s="43" t="s">
        <v>4</v>
      </c>
      <c r="T129" s="43" t="s">
        <v>4</v>
      </c>
      <c r="U129" s="43" t="s">
        <v>4</v>
      </c>
      <c r="V129" s="46" t="s">
        <v>4</v>
      </c>
      <c r="W129" s="43" t="s">
        <v>4</v>
      </c>
      <c r="X129" s="43" t="s">
        <v>4</v>
      </c>
      <c r="Y129" s="90"/>
      <c r="Z129" s="102" t="s">
        <v>4</v>
      </c>
      <c r="AA129" s="102" t="s">
        <v>4</v>
      </c>
      <c r="AB129" s="102" t="s">
        <v>4</v>
      </c>
      <c r="AC129" s="64" t="s">
        <v>81</v>
      </c>
      <c r="AD129" s="43" t="s">
        <v>73</v>
      </c>
      <c r="AE129" s="43" t="s">
        <v>74</v>
      </c>
      <c r="AF129" s="43" t="s">
        <v>91</v>
      </c>
      <c r="AG129" s="43" t="s">
        <v>103</v>
      </c>
      <c r="AH129" s="43" t="s">
        <v>75</v>
      </c>
      <c r="AI129" s="43" t="s">
        <v>103</v>
      </c>
      <c r="AJ129" s="43" t="s">
        <v>73</v>
      </c>
      <c r="AK129" s="43" t="s">
        <v>89</v>
      </c>
      <c r="AL129" s="43" t="s">
        <v>94</v>
      </c>
      <c r="AM129" s="43" t="s">
        <v>73</v>
      </c>
      <c r="AN129" s="43" t="s">
        <v>98</v>
      </c>
      <c r="AO129" s="43" t="s">
        <v>94</v>
      </c>
      <c r="AP129" s="43" t="s">
        <v>98</v>
      </c>
      <c r="AQ129" s="43" t="s">
        <v>89</v>
      </c>
      <c r="AR129" s="43" t="s">
        <v>91</v>
      </c>
      <c r="AS129" s="43" t="s">
        <v>4</v>
      </c>
      <c r="AT129" s="43" t="s">
        <v>4</v>
      </c>
      <c r="AU129" s="43" t="s">
        <v>4</v>
      </c>
      <c r="AV129" s="43" t="s">
        <v>4</v>
      </c>
      <c r="AW129" s="43" t="s">
        <v>4</v>
      </c>
      <c r="AX129" s="43" t="s">
        <v>4</v>
      </c>
      <c r="AY129" s="43" t="s">
        <v>4</v>
      </c>
      <c r="AZ129" s="43" t="s">
        <v>4</v>
      </c>
      <c r="BA129" s="43" t="s">
        <v>4</v>
      </c>
      <c r="BB129" s="43" t="s">
        <v>4</v>
      </c>
      <c r="BC129" s="43" t="s">
        <v>102</v>
      </c>
      <c r="BD129" s="43" t="s">
        <v>98</v>
      </c>
      <c r="BE129" s="43" t="s">
        <v>94</v>
      </c>
      <c r="BF129" s="43" t="s">
        <v>97</v>
      </c>
      <c r="BG129" s="43" t="s">
        <v>98</v>
      </c>
      <c r="BH129" s="43" t="s">
        <v>94</v>
      </c>
      <c r="BI129" s="43" t="s">
        <v>94</v>
      </c>
      <c r="BJ129" s="43" t="s">
        <v>97</v>
      </c>
      <c r="BK129" s="43" t="s">
        <v>91</v>
      </c>
      <c r="BL129" s="43" t="s">
        <v>94</v>
      </c>
      <c r="BM129" s="43" t="s">
        <v>96</v>
      </c>
      <c r="BN129" s="43" t="s">
        <v>4</v>
      </c>
      <c r="BO129" s="43" t="s">
        <v>4</v>
      </c>
      <c r="BP129" s="43" t="s">
        <v>4</v>
      </c>
      <c r="BQ129" s="43" t="s">
        <v>4</v>
      </c>
      <c r="BR129" s="43" t="s">
        <v>4</v>
      </c>
      <c r="BS129" s="43" t="s">
        <v>4</v>
      </c>
      <c r="BT129" s="43" t="s">
        <v>4</v>
      </c>
      <c r="BU129" s="43" t="s">
        <v>4</v>
      </c>
      <c r="BV129" s="43" t="s">
        <v>4</v>
      </c>
      <c r="BW129" s="43" t="s">
        <v>4</v>
      </c>
      <c r="BX129" s="43" t="s">
        <v>4</v>
      </c>
      <c r="BY129" s="43" t="s">
        <v>4</v>
      </c>
      <c r="BZ129" s="43" t="s">
        <v>4</v>
      </c>
      <c r="CA129" s="43" t="s">
        <v>4</v>
      </c>
      <c r="CB129" s="43" t="s">
        <v>4</v>
      </c>
      <c r="CC129" s="43" t="s">
        <v>4</v>
      </c>
      <c r="CD129" s="43" t="s">
        <v>4</v>
      </c>
      <c r="CE129" s="43" t="s">
        <v>4</v>
      </c>
      <c r="CF129" s="43" t="s">
        <v>4</v>
      </c>
      <c r="CG129" s="43" t="s">
        <v>4</v>
      </c>
      <c r="CH129" s="43" t="s">
        <v>4</v>
      </c>
      <c r="CI129" s="43" t="s">
        <v>4</v>
      </c>
      <c r="CJ129" s="43" t="s">
        <v>4</v>
      </c>
      <c r="CK129" s="43" t="s">
        <v>4</v>
      </c>
      <c r="CL129" s="43" t="s">
        <v>4</v>
      </c>
      <c r="CM129" s="43" t="s">
        <v>4</v>
      </c>
      <c r="CN129" s="43" t="s">
        <v>4</v>
      </c>
      <c r="CO129" s="43" t="s">
        <v>4</v>
      </c>
      <c r="CP129" s="43" t="s">
        <v>4</v>
      </c>
      <c r="CQ129" s="43" t="s">
        <v>4</v>
      </c>
      <c r="CR129" s="43" t="s">
        <v>4</v>
      </c>
      <c r="CS129" s="43" t="s">
        <v>4</v>
      </c>
      <c r="CT129" s="43" t="s">
        <v>4</v>
      </c>
      <c r="CU129" s="43" t="s">
        <v>4</v>
      </c>
      <c r="CV129" s="43" t="s">
        <v>4</v>
      </c>
      <c r="CW129" s="43" t="s">
        <v>4</v>
      </c>
      <c r="CX129" s="43" t="s">
        <v>4</v>
      </c>
      <c r="CY129" s="43" t="s">
        <v>4</v>
      </c>
      <c r="CZ129" s="43" t="s">
        <v>4</v>
      </c>
      <c r="DA129" s="43" t="s">
        <v>4</v>
      </c>
      <c r="DB129" s="43" t="s">
        <v>4</v>
      </c>
      <c r="DC129" s="43" t="s">
        <v>4</v>
      </c>
      <c r="DD129" s="43" t="s">
        <v>4</v>
      </c>
      <c r="DE129" s="43" t="s">
        <v>4</v>
      </c>
      <c r="DF129" s="43" t="s">
        <v>4</v>
      </c>
      <c r="DG129" s="43" t="s">
        <v>4</v>
      </c>
      <c r="DH129" s="43" t="s">
        <v>4</v>
      </c>
      <c r="DI129" s="43" t="s">
        <v>4</v>
      </c>
      <c r="DJ129" s="43" t="s">
        <v>4</v>
      </c>
      <c r="DK129" s="43" t="s">
        <v>4</v>
      </c>
      <c r="DL129" s="43" t="s">
        <v>4</v>
      </c>
      <c r="DM129" s="43" t="s">
        <v>4</v>
      </c>
      <c r="DN129" s="43" t="s">
        <v>4</v>
      </c>
      <c r="DO129" s="43" t="s">
        <v>4</v>
      </c>
      <c r="DP129" s="43" t="s">
        <v>4</v>
      </c>
      <c r="DQ129" s="43" t="s">
        <v>4</v>
      </c>
      <c r="DT129" s="37" t="b">
        <f>IFERROR(VLOOKUP(A129,'peptide ligands'!A:D,4,0),FALSE)</f>
        <v>0</v>
      </c>
    </row>
    <row r="130" spans="1:124" x14ac:dyDescent="0.2">
      <c r="A130" t="s">
        <v>347</v>
      </c>
      <c r="B130" s="37" t="str">
        <f>VLOOKUP($A130,endogenous!$A:$B,2,0)</f>
        <v>secr_mouse</v>
      </c>
      <c r="C130" s="37"/>
      <c r="D130" s="43" t="s">
        <v>4</v>
      </c>
      <c r="E130" s="43" t="s">
        <v>4</v>
      </c>
      <c r="F130" s="43" t="s">
        <v>4</v>
      </c>
      <c r="G130" s="43" t="s">
        <v>4</v>
      </c>
      <c r="H130" s="43" t="s">
        <v>4</v>
      </c>
      <c r="I130" s="43" t="s">
        <v>4</v>
      </c>
      <c r="J130" s="43" t="s">
        <v>4</v>
      </c>
      <c r="K130" s="43" t="s">
        <v>4</v>
      </c>
      <c r="L130" s="43" t="s">
        <v>4</v>
      </c>
      <c r="M130" s="43" t="s">
        <v>4</v>
      </c>
      <c r="N130" s="43" t="s">
        <v>4</v>
      </c>
      <c r="O130" s="43" t="s">
        <v>4</v>
      </c>
      <c r="P130" s="43" t="s">
        <v>4</v>
      </c>
      <c r="Q130" s="43" t="s">
        <v>4</v>
      </c>
      <c r="R130" s="91"/>
      <c r="S130" s="43" t="s">
        <v>4</v>
      </c>
      <c r="T130" s="43" t="s">
        <v>4</v>
      </c>
      <c r="U130" s="43" t="s">
        <v>4</v>
      </c>
      <c r="V130" s="46" t="s">
        <v>4</v>
      </c>
      <c r="W130" s="43" t="s">
        <v>4</v>
      </c>
      <c r="X130" s="43" t="s">
        <v>4</v>
      </c>
      <c r="Y130" s="90"/>
      <c r="Z130" s="102" t="s">
        <v>4</v>
      </c>
      <c r="AA130" s="102" t="s">
        <v>4</v>
      </c>
      <c r="AB130" s="102" t="s">
        <v>4</v>
      </c>
      <c r="AC130" s="64" t="s">
        <v>81</v>
      </c>
      <c r="AD130" s="43" t="s">
        <v>73</v>
      </c>
      <c r="AE130" s="43" t="s">
        <v>74</v>
      </c>
      <c r="AF130" s="43" t="s">
        <v>91</v>
      </c>
      <c r="AG130" s="43" t="s">
        <v>101</v>
      </c>
      <c r="AH130" s="43" t="s">
        <v>75</v>
      </c>
      <c r="AI130" s="43" t="s">
        <v>103</v>
      </c>
      <c r="AJ130" s="43" t="s">
        <v>73</v>
      </c>
      <c r="AK130" s="43" t="s">
        <v>89</v>
      </c>
      <c r="AL130" s="43" t="s">
        <v>94</v>
      </c>
      <c r="AM130" s="43" t="s">
        <v>73</v>
      </c>
      <c r="AN130" s="43" t="s">
        <v>98</v>
      </c>
      <c r="AO130" s="43" t="s">
        <v>94</v>
      </c>
      <c r="AP130" s="43" t="s">
        <v>97</v>
      </c>
      <c r="AQ130" s="43" t="s">
        <v>74</v>
      </c>
      <c r="AR130" s="43" t="s">
        <v>73</v>
      </c>
      <c r="AS130" s="43" t="s">
        <v>4</v>
      </c>
      <c r="AT130" s="43" t="s">
        <v>4</v>
      </c>
      <c r="AU130" s="43" t="s">
        <v>4</v>
      </c>
      <c r="AV130" s="43" t="s">
        <v>4</v>
      </c>
      <c r="AW130" s="43" t="s">
        <v>4</v>
      </c>
      <c r="AX130" s="43" t="s">
        <v>4</v>
      </c>
      <c r="AY130" s="43" t="s">
        <v>4</v>
      </c>
      <c r="AZ130" s="43" t="s">
        <v>4</v>
      </c>
      <c r="BA130" s="43" t="s">
        <v>4</v>
      </c>
      <c r="BB130" s="43" t="s">
        <v>4</v>
      </c>
      <c r="BC130" s="43" t="s">
        <v>102</v>
      </c>
      <c r="BD130" s="43" t="s">
        <v>98</v>
      </c>
      <c r="BE130" s="43" t="s">
        <v>94</v>
      </c>
      <c r="BF130" s="43" t="s">
        <v>97</v>
      </c>
      <c r="BG130" s="43" t="s">
        <v>98</v>
      </c>
      <c r="BH130" s="43" t="s">
        <v>94</v>
      </c>
      <c r="BI130" s="43" t="s">
        <v>94</v>
      </c>
      <c r="BJ130" s="43" t="s">
        <v>97</v>
      </c>
      <c r="BK130" s="43" t="s">
        <v>91</v>
      </c>
      <c r="BL130" s="43" t="s">
        <v>94</v>
      </c>
      <c r="BM130" s="43" t="s">
        <v>96</v>
      </c>
      <c r="BN130" s="43" t="s">
        <v>4</v>
      </c>
      <c r="BO130" s="43" t="s">
        <v>4</v>
      </c>
      <c r="BP130" s="43" t="s">
        <v>4</v>
      </c>
      <c r="BQ130" s="43" t="s">
        <v>4</v>
      </c>
      <c r="BR130" s="43" t="s">
        <v>4</v>
      </c>
      <c r="BS130" s="43" t="s">
        <v>4</v>
      </c>
      <c r="BT130" s="43" t="s">
        <v>4</v>
      </c>
      <c r="BU130" s="43" t="s">
        <v>4</v>
      </c>
      <c r="BV130" s="43" t="s">
        <v>4</v>
      </c>
      <c r="BW130" s="43" t="s">
        <v>4</v>
      </c>
      <c r="BX130" s="43" t="s">
        <v>4</v>
      </c>
      <c r="BY130" s="43" t="s">
        <v>4</v>
      </c>
      <c r="BZ130" s="43" t="s">
        <v>4</v>
      </c>
      <c r="CA130" s="43" t="s">
        <v>4</v>
      </c>
      <c r="CB130" s="43" t="s">
        <v>4</v>
      </c>
      <c r="CC130" s="43" t="s">
        <v>4</v>
      </c>
      <c r="CD130" s="43" t="s">
        <v>4</v>
      </c>
      <c r="CE130" s="43" t="s">
        <v>4</v>
      </c>
      <c r="CF130" s="43" t="s">
        <v>4</v>
      </c>
      <c r="CG130" s="43" t="s">
        <v>4</v>
      </c>
      <c r="CH130" s="43" t="s">
        <v>4</v>
      </c>
      <c r="CI130" s="43" t="s">
        <v>4</v>
      </c>
      <c r="CJ130" s="43" t="s">
        <v>4</v>
      </c>
      <c r="CK130" s="43" t="s">
        <v>4</v>
      </c>
      <c r="CL130" s="43" t="s">
        <v>4</v>
      </c>
      <c r="CM130" s="43" t="s">
        <v>4</v>
      </c>
      <c r="CN130" s="43" t="s">
        <v>4</v>
      </c>
      <c r="CO130" s="43" t="s">
        <v>4</v>
      </c>
      <c r="CP130" s="43" t="s">
        <v>4</v>
      </c>
      <c r="CQ130" s="43" t="s">
        <v>4</v>
      </c>
      <c r="CR130" s="43" t="s">
        <v>4</v>
      </c>
      <c r="CS130" s="43" t="s">
        <v>4</v>
      </c>
      <c r="CT130" s="43" t="s">
        <v>4</v>
      </c>
      <c r="CU130" s="43" t="s">
        <v>4</v>
      </c>
      <c r="CV130" s="43" t="s">
        <v>4</v>
      </c>
      <c r="CW130" s="43" t="s">
        <v>4</v>
      </c>
      <c r="CX130" s="43" t="s">
        <v>4</v>
      </c>
      <c r="CY130" s="43" t="s">
        <v>4</v>
      </c>
      <c r="CZ130" s="43" t="s">
        <v>4</v>
      </c>
      <c r="DA130" s="43" t="s">
        <v>4</v>
      </c>
      <c r="DB130" s="43" t="s">
        <v>4</v>
      </c>
      <c r="DC130" s="43" t="s">
        <v>4</v>
      </c>
      <c r="DD130" s="43" t="s">
        <v>4</v>
      </c>
      <c r="DE130" s="43" t="s">
        <v>4</v>
      </c>
      <c r="DF130" s="43" t="s">
        <v>4</v>
      </c>
      <c r="DG130" s="43" t="s">
        <v>4</v>
      </c>
      <c r="DH130" s="43" t="s">
        <v>4</v>
      </c>
      <c r="DI130" s="43" t="s">
        <v>4</v>
      </c>
      <c r="DJ130" s="43" t="s">
        <v>4</v>
      </c>
      <c r="DK130" s="43" t="s">
        <v>4</v>
      </c>
      <c r="DL130" s="43" t="s">
        <v>4</v>
      </c>
      <c r="DM130" s="43" t="s">
        <v>4</v>
      </c>
      <c r="DN130" s="43" t="s">
        <v>4</v>
      </c>
      <c r="DO130" s="43" t="s">
        <v>4</v>
      </c>
      <c r="DP130" s="43" t="s">
        <v>4</v>
      </c>
      <c r="DQ130" s="43" t="s">
        <v>4</v>
      </c>
      <c r="DT130" s="37" t="b">
        <f>IFERROR(VLOOKUP(A130,'peptide ligands'!A:D,4,0),FALSE)</f>
        <v>0</v>
      </c>
    </row>
    <row r="131" spans="1:124" ht="17" thickBot="1" x14ac:dyDescent="0.25">
      <c r="A131" t="s">
        <v>350</v>
      </c>
      <c r="B131" s="37" t="str">
        <f>VLOOKUP($A131,endogenous!$A:$B,2,0)</f>
        <v>secr_rat</v>
      </c>
      <c r="C131" s="37"/>
      <c r="D131" s="43" t="s">
        <v>4</v>
      </c>
      <c r="E131" s="43" t="s">
        <v>4</v>
      </c>
      <c r="F131" s="43" t="s">
        <v>4</v>
      </c>
      <c r="G131" s="43" t="s">
        <v>4</v>
      </c>
      <c r="H131" s="43" t="s">
        <v>4</v>
      </c>
      <c r="I131" s="43" t="s">
        <v>4</v>
      </c>
      <c r="J131" s="43" t="s">
        <v>4</v>
      </c>
      <c r="K131" s="43" t="s">
        <v>4</v>
      </c>
      <c r="L131" s="43" t="s">
        <v>4</v>
      </c>
      <c r="M131" s="43" t="s">
        <v>4</v>
      </c>
      <c r="N131" s="43" t="s">
        <v>4</v>
      </c>
      <c r="O131" s="43" t="s">
        <v>4</v>
      </c>
      <c r="P131" s="43" t="s">
        <v>4</v>
      </c>
      <c r="Q131" s="43" t="s">
        <v>4</v>
      </c>
      <c r="R131" s="91"/>
      <c r="S131" s="43" t="s">
        <v>4</v>
      </c>
      <c r="T131" s="43" t="s">
        <v>4</v>
      </c>
      <c r="U131" s="43" t="s">
        <v>4</v>
      </c>
      <c r="V131" s="46" t="s">
        <v>4</v>
      </c>
      <c r="W131" s="43" t="s">
        <v>4</v>
      </c>
      <c r="X131" s="43" t="s">
        <v>4</v>
      </c>
      <c r="Y131" s="90"/>
      <c r="Z131" s="103" t="s">
        <v>4</v>
      </c>
      <c r="AA131" s="103" t="s">
        <v>4</v>
      </c>
      <c r="AB131" s="103" t="s">
        <v>4</v>
      </c>
      <c r="AC131" s="65" t="s">
        <v>81</v>
      </c>
      <c r="AD131" s="43" t="s">
        <v>73</v>
      </c>
      <c r="AE131" s="43" t="s">
        <v>74</v>
      </c>
      <c r="AF131" s="43" t="s">
        <v>91</v>
      </c>
      <c r="AG131" s="43" t="s">
        <v>103</v>
      </c>
      <c r="AH131" s="43" t="s">
        <v>75</v>
      </c>
      <c r="AI131" s="43" t="s">
        <v>103</v>
      </c>
      <c r="AJ131" s="43" t="s">
        <v>73</v>
      </c>
      <c r="AK131" s="43" t="s">
        <v>89</v>
      </c>
      <c r="AL131" s="43" t="s">
        <v>94</v>
      </c>
      <c r="AM131" s="43" t="s">
        <v>73</v>
      </c>
      <c r="AN131" s="43" t="s">
        <v>98</v>
      </c>
      <c r="AO131" s="43" t="s">
        <v>94</v>
      </c>
      <c r="AP131" s="43" t="s">
        <v>97</v>
      </c>
      <c r="AQ131" s="43" t="s">
        <v>74</v>
      </c>
      <c r="AR131" s="43" t="s">
        <v>73</v>
      </c>
      <c r="AS131" s="43" t="s">
        <v>4</v>
      </c>
      <c r="AT131" s="43" t="s">
        <v>4</v>
      </c>
      <c r="AU131" s="43" t="s">
        <v>4</v>
      </c>
      <c r="AV131" s="43" t="s">
        <v>4</v>
      </c>
      <c r="AW131" s="43" t="s">
        <v>4</v>
      </c>
      <c r="AX131" s="43" t="s">
        <v>4</v>
      </c>
      <c r="AY131" s="43" t="s">
        <v>4</v>
      </c>
      <c r="AZ131" s="43" t="s">
        <v>4</v>
      </c>
      <c r="BA131" s="43" t="s">
        <v>4</v>
      </c>
      <c r="BB131" s="43" t="s">
        <v>4</v>
      </c>
      <c r="BC131" s="43" t="s">
        <v>102</v>
      </c>
      <c r="BD131" s="43" t="s">
        <v>98</v>
      </c>
      <c r="BE131" s="43" t="s">
        <v>94</v>
      </c>
      <c r="BF131" s="43" t="s">
        <v>97</v>
      </c>
      <c r="BG131" s="43" t="s">
        <v>98</v>
      </c>
      <c r="BH131" s="43" t="s">
        <v>94</v>
      </c>
      <c r="BI131" s="43" t="s">
        <v>94</v>
      </c>
      <c r="BJ131" s="43" t="s">
        <v>97</v>
      </c>
      <c r="BK131" s="43" t="s">
        <v>91</v>
      </c>
      <c r="BL131" s="43" t="s">
        <v>94</v>
      </c>
      <c r="BM131" s="43" t="s">
        <v>96</v>
      </c>
      <c r="BN131" s="43" t="s">
        <v>4</v>
      </c>
      <c r="BO131" s="43" t="s">
        <v>4</v>
      </c>
      <c r="BP131" s="43" t="s">
        <v>4</v>
      </c>
      <c r="BQ131" s="43" t="s">
        <v>4</v>
      </c>
      <c r="BR131" s="43" t="s">
        <v>4</v>
      </c>
      <c r="BS131" s="43" t="s">
        <v>4</v>
      </c>
      <c r="BT131" s="43" t="s">
        <v>4</v>
      </c>
      <c r="BU131" s="43" t="s">
        <v>4</v>
      </c>
      <c r="BV131" s="43" t="s">
        <v>4</v>
      </c>
      <c r="BW131" s="43" t="s">
        <v>4</v>
      </c>
      <c r="BX131" s="43" t="s">
        <v>4</v>
      </c>
      <c r="BY131" s="43" t="s">
        <v>4</v>
      </c>
      <c r="BZ131" s="43" t="s">
        <v>4</v>
      </c>
      <c r="CA131" s="43" t="s">
        <v>4</v>
      </c>
      <c r="CB131" s="43" t="s">
        <v>4</v>
      </c>
      <c r="CC131" s="43" t="s">
        <v>4</v>
      </c>
      <c r="CD131" s="43" t="s">
        <v>4</v>
      </c>
      <c r="CE131" s="43" t="s">
        <v>4</v>
      </c>
      <c r="CF131" s="43" t="s">
        <v>4</v>
      </c>
      <c r="CG131" s="43" t="s">
        <v>4</v>
      </c>
      <c r="CH131" s="43" t="s">
        <v>4</v>
      </c>
      <c r="CI131" s="43" t="s">
        <v>4</v>
      </c>
      <c r="CJ131" s="43" t="s">
        <v>4</v>
      </c>
      <c r="CK131" s="43" t="s">
        <v>4</v>
      </c>
      <c r="CL131" s="43" t="s">
        <v>4</v>
      </c>
      <c r="CM131" s="43" t="s">
        <v>4</v>
      </c>
      <c r="CN131" s="43" t="s">
        <v>4</v>
      </c>
      <c r="CO131" s="43" t="s">
        <v>4</v>
      </c>
      <c r="CP131" s="43" t="s">
        <v>4</v>
      </c>
      <c r="CQ131" s="43" t="s">
        <v>4</v>
      </c>
      <c r="CR131" s="43" t="s">
        <v>4</v>
      </c>
      <c r="CS131" s="43" t="s">
        <v>4</v>
      </c>
      <c r="CT131" s="43" t="s">
        <v>4</v>
      </c>
      <c r="CU131" s="43" t="s">
        <v>4</v>
      </c>
      <c r="CV131" s="43" t="s">
        <v>4</v>
      </c>
      <c r="CW131" s="43" t="s">
        <v>4</v>
      </c>
      <c r="CX131" s="43" t="s">
        <v>4</v>
      </c>
      <c r="CY131" s="43" t="s">
        <v>4</v>
      </c>
      <c r="CZ131" s="43" t="s">
        <v>4</v>
      </c>
      <c r="DA131" s="43" t="s">
        <v>4</v>
      </c>
      <c r="DB131" s="43" t="s">
        <v>4</v>
      </c>
      <c r="DC131" s="43" t="s">
        <v>4</v>
      </c>
      <c r="DD131" s="43" t="s">
        <v>4</v>
      </c>
      <c r="DE131" s="43" t="s">
        <v>4</v>
      </c>
      <c r="DF131" s="43" t="s">
        <v>4</v>
      </c>
      <c r="DG131" s="43" t="s">
        <v>4</v>
      </c>
      <c r="DH131" s="43" t="s">
        <v>4</v>
      </c>
      <c r="DI131" s="43" t="s">
        <v>4</v>
      </c>
      <c r="DJ131" s="43" t="s">
        <v>4</v>
      </c>
      <c r="DK131" s="43" t="s">
        <v>4</v>
      </c>
      <c r="DL131" s="43" t="s">
        <v>4</v>
      </c>
      <c r="DM131" s="43" t="s">
        <v>4</v>
      </c>
      <c r="DN131" s="43" t="s">
        <v>4</v>
      </c>
      <c r="DO131" s="73" t="s">
        <v>4</v>
      </c>
      <c r="DP131" s="73" t="s">
        <v>4</v>
      </c>
      <c r="DQ131" s="73" t="s">
        <v>4</v>
      </c>
      <c r="DT131" s="37" t="b">
        <f>IFERROR(VLOOKUP(A131,'peptide ligands'!A:D,4,0),FALSE)</f>
        <v>0</v>
      </c>
    </row>
    <row r="132" spans="1:124" s="51" customFormat="1" x14ac:dyDescent="0.2">
      <c r="A132" s="51" t="s">
        <v>259</v>
      </c>
      <c r="B132" s="58" t="str">
        <f>VLOOKUP($A132,endogenous!$A:$B,2,0)</f>
        <v>adml_human</v>
      </c>
      <c r="C132" s="52" t="s">
        <v>93</v>
      </c>
      <c r="D132" s="52" t="s">
        <v>98</v>
      </c>
      <c r="E132" s="52" t="s">
        <v>97</v>
      </c>
      <c r="F132" s="52" t="s">
        <v>73</v>
      </c>
      <c r="G132" s="52" t="s">
        <v>101</v>
      </c>
      <c r="H132" s="52" t="s">
        <v>100</v>
      </c>
      <c r="I132" s="52" t="s">
        <v>100</v>
      </c>
      <c r="J132" s="52" t="s">
        <v>75</v>
      </c>
      <c r="K132" s="52" t="s">
        <v>97</v>
      </c>
      <c r="L132" s="52" t="s">
        <v>91</v>
      </c>
      <c r="M132" s="52" t="s">
        <v>94</v>
      </c>
      <c r="N132" s="52" t="s">
        <v>98</v>
      </c>
      <c r="O132" s="52" t="s">
        <v>73</v>
      </c>
      <c r="P132" s="52" t="s">
        <v>75</v>
      </c>
      <c r="Q132" s="52" t="s">
        <v>91</v>
      </c>
      <c r="R132" s="91"/>
      <c r="S132" s="52" t="s">
        <v>192</v>
      </c>
      <c r="T132" s="52" t="s">
        <v>98</v>
      </c>
      <c r="U132" s="97" t="s">
        <v>4</v>
      </c>
      <c r="V132" s="59" t="s">
        <v>75</v>
      </c>
      <c r="W132" s="52" t="s">
        <v>91</v>
      </c>
      <c r="X132" s="52" t="s">
        <v>103</v>
      </c>
      <c r="Y132" s="91"/>
      <c r="Z132" s="102" t="s">
        <v>4</v>
      </c>
      <c r="AA132" s="102" t="s">
        <v>4</v>
      </c>
      <c r="AB132" s="102" t="s">
        <v>4</v>
      </c>
      <c r="AC132" s="62" t="s">
        <v>192</v>
      </c>
      <c r="AD132" s="52" t="s">
        <v>103</v>
      </c>
      <c r="AE132" s="52" t="s">
        <v>96</v>
      </c>
      <c r="AF132" s="52" t="s">
        <v>97</v>
      </c>
      <c r="AG132" s="52" t="s">
        <v>95</v>
      </c>
      <c r="AH132" s="52" t="s">
        <v>94</v>
      </c>
      <c r="AI132" s="52" t="s">
        <v>102</v>
      </c>
      <c r="AJ132" s="52" t="s">
        <v>81</v>
      </c>
      <c r="AK132" s="52" t="s">
        <v>97</v>
      </c>
      <c r="AL132" s="52" t="s">
        <v>99</v>
      </c>
      <c r="AM132" s="52" t="s">
        <v>93</v>
      </c>
      <c r="AN132" s="52" t="s">
        <v>97</v>
      </c>
      <c r="AO132" s="52" t="s">
        <v>75</v>
      </c>
      <c r="AP132" s="52" t="s">
        <v>103</v>
      </c>
      <c r="AQ132" s="52" t="s">
        <v>74</v>
      </c>
      <c r="AR132" s="52" t="s">
        <v>4</v>
      </c>
      <c r="AS132" s="52" t="s">
        <v>4</v>
      </c>
      <c r="AT132" s="52" t="s">
        <v>95</v>
      </c>
      <c r="AU132" s="52" t="s">
        <v>74</v>
      </c>
      <c r="AV132" s="52" t="s">
        <v>95</v>
      </c>
      <c r="AW132" s="52" t="s">
        <v>74</v>
      </c>
      <c r="AX132" s="52" t="s">
        <v>100</v>
      </c>
      <c r="AY132" s="52" t="s">
        <v>96</v>
      </c>
      <c r="AZ132" s="52" t="s">
        <v>102</v>
      </c>
      <c r="BA132" s="52" t="s">
        <v>72</v>
      </c>
      <c r="BB132" s="52" t="s">
        <v>98</v>
      </c>
      <c r="BC132" s="52" t="s">
        <v>4</v>
      </c>
      <c r="BD132" s="52" t="s">
        <v>4</v>
      </c>
      <c r="BE132" s="52" t="s">
        <v>4</v>
      </c>
      <c r="BF132" s="52" t="s">
        <v>4</v>
      </c>
      <c r="BG132" s="52" t="s">
        <v>4</v>
      </c>
      <c r="BH132" s="52" t="s">
        <v>4</v>
      </c>
      <c r="BI132" s="52" t="s">
        <v>4</v>
      </c>
      <c r="BJ132" s="52" t="s">
        <v>4</v>
      </c>
      <c r="BK132" s="52" t="s">
        <v>73</v>
      </c>
      <c r="BL132" s="52" t="s">
        <v>95</v>
      </c>
      <c r="BM132" s="52" t="s">
        <v>99</v>
      </c>
      <c r="BN132" s="52" t="s">
        <v>73</v>
      </c>
      <c r="BO132" s="52" t="s">
        <v>72</v>
      </c>
      <c r="BP132" s="52" t="s">
        <v>97</v>
      </c>
      <c r="BQ132" s="52" t="s">
        <v>91</v>
      </c>
      <c r="BR132" s="52" t="s">
        <v>93</v>
      </c>
      <c r="BS132" s="52" t="s">
        <v>4</v>
      </c>
      <c r="BT132" s="52" t="s">
        <v>4</v>
      </c>
      <c r="BU132" s="52" t="s">
        <v>4</v>
      </c>
      <c r="BV132" s="52" t="s">
        <v>4</v>
      </c>
      <c r="BW132" s="52" t="s">
        <v>4</v>
      </c>
      <c r="BX132" s="52" t="s">
        <v>4</v>
      </c>
      <c r="BY132" s="52" t="s">
        <v>4</v>
      </c>
      <c r="BZ132" s="52" t="s">
        <v>4</v>
      </c>
      <c r="CA132" s="52" t="s">
        <v>4</v>
      </c>
      <c r="CB132" s="52" t="s">
        <v>4</v>
      </c>
      <c r="CC132" s="52" t="s">
        <v>4</v>
      </c>
      <c r="CD132" s="52" t="s">
        <v>4</v>
      </c>
      <c r="CE132" s="52" t="s">
        <v>4</v>
      </c>
      <c r="CF132" s="52" t="s">
        <v>4</v>
      </c>
      <c r="CG132" s="52" t="s">
        <v>4</v>
      </c>
      <c r="CH132" s="52" t="s">
        <v>4</v>
      </c>
      <c r="CI132" s="52" t="s">
        <v>4</v>
      </c>
      <c r="CJ132" s="52" t="s">
        <v>4</v>
      </c>
      <c r="CK132" s="52" t="s">
        <v>4</v>
      </c>
      <c r="CL132" s="52" t="s">
        <v>4</v>
      </c>
      <c r="CM132" s="52" t="s">
        <v>4</v>
      </c>
      <c r="CN132" s="52" t="s">
        <v>4</v>
      </c>
      <c r="CO132" s="52" t="s">
        <v>4</v>
      </c>
      <c r="CP132" s="52" t="s">
        <v>4</v>
      </c>
      <c r="CQ132" s="52" t="s">
        <v>4</v>
      </c>
      <c r="CR132" s="52" t="s">
        <v>4</v>
      </c>
      <c r="CS132" s="52" t="s">
        <v>4</v>
      </c>
      <c r="CT132" s="52" t="s">
        <v>4</v>
      </c>
      <c r="CU132" s="52" t="s">
        <v>4</v>
      </c>
      <c r="CV132" s="52" t="s">
        <v>4</v>
      </c>
      <c r="CW132" s="52" t="s">
        <v>4</v>
      </c>
      <c r="CX132" s="52" t="s">
        <v>4</v>
      </c>
      <c r="CY132" s="52" t="s">
        <v>4</v>
      </c>
      <c r="CZ132" s="52" t="s">
        <v>4</v>
      </c>
      <c r="DA132" s="52" t="s">
        <v>4</v>
      </c>
      <c r="DB132" s="52" t="s">
        <v>4</v>
      </c>
      <c r="DC132" s="52" t="s">
        <v>4</v>
      </c>
      <c r="DD132" s="52" t="s">
        <v>4</v>
      </c>
      <c r="DE132" s="52" t="s">
        <v>4</v>
      </c>
      <c r="DF132" s="52" t="s">
        <v>4</v>
      </c>
      <c r="DG132" s="52" t="s">
        <v>4</v>
      </c>
      <c r="DH132" s="52" t="s">
        <v>4</v>
      </c>
      <c r="DI132" s="52" t="s">
        <v>4</v>
      </c>
      <c r="DJ132" s="52" t="s">
        <v>4</v>
      </c>
      <c r="DK132" s="52" t="s">
        <v>4</v>
      </c>
      <c r="DL132" s="52" t="s">
        <v>4</v>
      </c>
      <c r="DM132" s="52" t="s">
        <v>4</v>
      </c>
      <c r="DN132" s="52" t="s">
        <v>4</v>
      </c>
      <c r="DO132" s="43" t="s">
        <v>4</v>
      </c>
      <c r="DP132" s="43" t="s">
        <v>4</v>
      </c>
      <c r="DQ132" s="43" t="s">
        <v>4</v>
      </c>
      <c r="DR132" s="52"/>
      <c r="DS132" s="52" t="s">
        <v>4</v>
      </c>
      <c r="DT132" s="58" t="str">
        <f>IFERROR(VLOOKUP(A132,'peptide ligands'!A:D,4,0),FALSE)</f>
        <v>4RWF</v>
      </c>
    </row>
    <row r="133" spans="1:124" ht="17" thickBot="1" x14ac:dyDescent="0.25">
      <c r="A133" t="s">
        <v>262</v>
      </c>
      <c r="B133" s="37" t="str">
        <f>VLOOKUP($A133,endogenous!$A:$B,2,0)</f>
        <v>adm2_human</v>
      </c>
      <c r="C133" s="43" t="s">
        <v>4</v>
      </c>
      <c r="D133" s="43" t="s">
        <v>4</v>
      </c>
      <c r="E133" s="43" t="s">
        <v>4</v>
      </c>
      <c r="F133" s="43" t="s">
        <v>4</v>
      </c>
      <c r="G133" s="43" t="s">
        <v>4</v>
      </c>
      <c r="H133" s="43" t="s">
        <v>103</v>
      </c>
      <c r="I133" s="43" t="s">
        <v>97</v>
      </c>
      <c r="J133" s="43" t="s">
        <v>102</v>
      </c>
      <c r="K133" s="43" t="s">
        <v>97</v>
      </c>
      <c r="L133" s="43" t="s">
        <v>94</v>
      </c>
      <c r="M133" s="43" t="s">
        <v>94</v>
      </c>
      <c r="N133" s="43" t="s">
        <v>98</v>
      </c>
      <c r="O133" s="43" t="s">
        <v>96</v>
      </c>
      <c r="P133" s="43" t="s">
        <v>4</v>
      </c>
      <c r="Q133" s="43" t="s">
        <v>91</v>
      </c>
      <c r="R133" s="91"/>
      <c r="S133" s="43" t="s">
        <v>192</v>
      </c>
      <c r="T133" s="43" t="s">
        <v>96</v>
      </c>
      <c r="U133" s="43" t="s">
        <v>4</v>
      </c>
      <c r="V133" s="43" t="s">
        <v>94</v>
      </c>
      <c r="W133" s="57" t="s">
        <v>91</v>
      </c>
      <c r="X133" s="43" t="s">
        <v>103</v>
      </c>
      <c r="Y133" s="90"/>
      <c r="Z133" s="103" t="s">
        <v>4</v>
      </c>
      <c r="AA133" s="103" t="s">
        <v>4</v>
      </c>
      <c r="AB133" s="103" t="s">
        <v>4</v>
      </c>
      <c r="AC133" s="43" t="s">
        <v>192</v>
      </c>
      <c r="AD133" s="57" t="s">
        <v>97</v>
      </c>
      <c r="AE133" s="43" t="s">
        <v>96</v>
      </c>
      <c r="AF133" s="43" t="s">
        <v>97</v>
      </c>
      <c r="AG133" s="43" t="s">
        <v>100</v>
      </c>
      <c r="AH133" s="43" t="s">
        <v>94</v>
      </c>
      <c r="AI133" s="43" t="s">
        <v>73</v>
      </c>
      <c r="AJ133" s="43" t="s">
        <v>81</v>
      </c>
      <c r="AK133" s="43" t="s">
        <v>98</v>
      </c>
      <c r="AL133" s="43" t="s">
        <v>94</v>
      </c>
      <c r="AM133" s="43" t="s">
        <v>92</v>
      </c>
      <c r="AN133" s="43" t="s">
        <v>97</v>
      </c>
      <c r="AO133" s="43" t="s">
        <v>94</v>
      </c>
      <c r="AP133" s="43" t="s">
        <v>101</v>
      </c>
      <c r="AQ133" s="73" t="s">
        <v>91</v>
      </c>
      <c r="AR133" s="73" t="s">
        <v>4</v>
      </c>
      <c r="AS133" s="43" t="s">
        <v>72</v>
      </c>
      <c r="AT133" s="43" t="s">
        <v>102</v>
      </c>
      <c r="AU133" s="43" t="s">
        <v>91</v>
      </c>
      <c r="AV133" s="43" t="s">
        <v>98</v>
      </c>
      <c r="AW133" s="43" t="s">
        <v>97</v>
      </c>
      <c r="AX133" s="43" t="s">
        <v>74</v>
      </c>
      <c r="AY133" s="43" t="s">
        <v>73</v>
      </c>
      <c r="AZ133" s="43" t="s">
        <v>102</v>
      </c>
      <c r="BA133" s="43" t="s">
        <v>72</v>
      </c>
      <c r="BB133" s="43" t="s">
        <v>96</v>
      </c>
      <c r="BC133" s="73" t="s">
        <v>4</v>
      </c>
      <c r="BD133" s="43" t="s">
        <v>4</v>
      </c>
      <c r="BE133" s="43" t="s">
        <v>4</v>
      </c>
      <c r="BF133" s="43" t="s">
        <v>4</v>
      </c>
      <c r="BG133" s="43" t="s">
        <v>4</v>
      </c>
      <c r="BH133" s="43" t="s">
        <v>4</v>
      </c>
      <c r="BI133" s="43" t="s">
        <v>4</v>
      </c>
      <c r="BJ133" s="43" t="s">
        <v>4</v>
      </c>
      <c r="BK133" s="43" t="s">
        <v>74</v>
      </c>
      <c r="BL133" s="43" t="s">
        <v>72</v>
      </c>
      <c r="BM133" s="43" t="s">
        <v>73</v>
      </c>
      <c r="BN133" s="43" t="s">
        <v>73</v>
      </c>
      <c r="BO133" s="43" t="s">
        <v>72</v>
      </c>
      <c r="BP133" s="43" t="s">
        <v>81</v>
      </c>
      <c r="BQ133" s="43" t="s">
        <v>73</v>
      </c>
      <c r="BR133" s="43" t="s">
        <v>93</v>
      </c>
      <c r="BS133" s="43" t="s">
        <v>4</v>
      </c>
      <c r="BT133" s="43" t="s">
        <v>4</v>
      </c>
      <c r="BU133" s="43" t="s">
        <v>4</v>
      </c>
      <c r="BV133" s="43" t="s">
        <v>4</v>
      </c>
      <c r="BW133" s="43" t="s">
        <v>4</v>
      </c>
      <c r="BX133" s="43" t="s">
        <v>4</v>
      </c>
      <c r="BY133" s="43" t="s">
        <v>4</v>
      </c>
      <c r="BZ133" s="43" t="s">
        <v>4</v>
      </c>
      <c r="CA133" s="43" t="s">
        <v>4</v>
      </c>
      <c r="CB133" s="43" t="s">
        <v>4</v>
      </c>
      <c r="CC133" s="43" t="s">
        <v>4</v>
      </c>
      <c r="CD133" s="43" t="s">
        <v>4</v>
      </c>
      <c r="CE133" s="43" t="s">
        <v>4</v>
      </c>
      <c r="CF133" s="43" t="s">
        <v>4</v>
      </c>
      <c r="CG133" s="43" t="s">
        <v>4</v>
      </c>
      <c r="CH133" s="43" t="s">
        <v>4</v>
      </c>
      <c r="CI133" s="43" t="s">
        <v>4</v>
      </c>
      <c r="CJ133" s="43" t="s">
        <v>4</v>
      </c>
      <c r="CK133" s="43" t="s">
        <v>4</v>
      </c>
      <c r="CL133" s="43" t="s">
        <v>4</v>
      </c>
      <c r="CM133" s="43" t="s">
        <v>4</v>
      </c>
      <c r="CN133" s="43" t="s">
        <v>4</v>
      </c>
      <c r="CO133" s="43" t="s">
        <v>4</v>
      </c>
      <c r="CP133" s="43" t="s">
        <v>4</v>
      </c>
      <c r="CQ133" s="43" t="s">
        <v>4</v>
      </c>
      <c r="CR133" s="43" t="s">
        <v>4</v>
      </c>
      <c r="CS133" s="43" t="s">
        <v>4</v>
      </c>
      <c r="CT133" s="43" t="s">
        <v>4</v>
      </c>
      <c r="CU133" s="43" t="s">
        <v>4</v>
      </c>
      <c r="CV133" s="43" t="s">
        <v>4</v>
      </c>
      <c r="CW133" s="43" t="s">
        <v>4</v>
      </c>
      <c r="CX133" s="43" t="s">
        <v>4</v>
      </c>
      <c r="CY133" s="43" t="s">
        <v>4</v>
      </c>
      <c r="CZ133" s="43" t="s">
        <v>4</v>
      </c>
      <c r="DA133" s="43" t="s">
        <v>4</v>
      </c>
      <c r="DB133" s="43" t="s">
        <v>4</v>
      </c>
      <c r="DC133" s="43" t="s">
        <v>4</v>
      </c>
      <c r="DD133" s="43" t="s">
        <v>4</v>
      </c>
      <c r="DE133" s="43" t="s">
        <v>4</v>
      </c>
      <c r="DF133" s="43" t="s">
        <v>4</v>
      </c>
      <c r="DG133" s="43" t="s">
        <v>4</v>
      </c>
      <c r="DH133" s="43" t="s">
        <v>4</v>
      </c>
      <c r="DI133" s="43" t="s">
        <v>4</v>
      </c>
      <c r="DJ133" s="43" t="s">
        <v>4</v>
      </c>
      <c r="DK133" s="43" t="s">
        <v>4</v>
      </c>
      <c r="DL133" s="43" t="s">
        <v>4</v>
      </c>
      <c r="DM133" s="43" t="s">
        <v>4</v>
      </c>
      <c r="DN133" s="43" t="s">
        <v>4</v>
      </c>
      <c r="DO133" s="73" t="s">
        <v>4</v>
      </c>
      <c r="DP133" s="73" t="s">
        <v>4</v>
      </c>
      <c r="DQ133" s="73" t="s">
        <v>4</v>
      </c>
      <c r="DS133" s="43" t="s">
        <v>4</v>
      </c>
      <c r="DT133" s="37" t="str">
        <f>IFERROR(VLOOKUP(A133,'peptide ligands'!A:D,4,0),FALSE)</f>
        <v>6D1U</v>
      </c>
    </row>
    <row r="134" spans="1:124" s="51" customFormat="1" x14ac:dyDescent="0.2">
      <c r="A134" s="51" t="s">
        <v>267</v>
      </c>
      <c r="B134" s="58" t="str">
        <f>VLOOKUP($A134,endogenous!$A:$B,2,0)</f>
        <v>calca_human</v>
      </c>
      <c r="C134" s="52" t="s">
        <v>4</v>
      </c>
      <c r="D134" s="52" t="s">
        <v>4</v>
      </c>
      <c r="E134" s="52" t="s">
        <v>4</v>
      </c>
      <c r="F134" s="52" t="s">
        <v>4</v>
      </c>
      <c r="G134" s="52" t="s">
        <v>4</v>
      </c>
      <c r="H134" s="52" t="s">
        <v>4</v>
      </c>
      <c r="I134" s="52" t="s">
        <v>4</v>
      </c>
      <c r="J134" s="52" t="s">
        <v>4</v>
      </c>
      <c r="K134" s="52" t="s">
        <v>4</v>
      </c>
      <c r="L134" s="52" t="s">
        <v>4</v>
      </c>
      <c r="M134" s="52" t="s">
        <v>4</v>
      </c>
      <c r="N134" s="52" t="s">
        <v>4</v>
      </c>
      <c r="O134" s="52" t="s">
        <v>4</v>
      </c>
      <c r="P134" s="52" t="s">
        <v>4</v>
      </c>
      <c r="Q134" s="52" t="s">
        <v>102</v>
      </c>
      <c r="R134" s="91"/>
      <c r="S134" s="52" t="s">
        <v>192</v>
      </c>
      <c r="T134" s="52" t="s">
        <v>74</v>
      </c>
      <c r="U134" s="59" t="s">
        <v>103</v>
      </c>
      <c r="V134" s="52" t="s">
        <v>102</v>
      </c>
      <c r="W134" s="97" t="s">
        <v>4</v>
      </c>
      <c r="X134" s="52" t="s">
        <v>103</v>
      </c>
      <c r="Y134" s="91"/>
      <c r="Z134" s="102" t="s">
        <v>4</v>
      </c>
      <c r="AA134" s="102" t="s">
        <v>4</v>
      </c>
      <c r="AB134" s="102" t="s">
        <v>4</v>
      </c>
      <c r="AC134" s="63" t="s">
        <v>192</v>
      </c>
      <c r="AD134" s="52" t="s">
        <v>96</v>
      </c>
      <c r="AE134" s="52" t="s">
        <v>103</v>
      </c>
      <c r="AF134" s="52" t="s">
        <v>81</v>
      </c>
      <c r="AG134" s="52" t="s">
        <v>98</v>
      </c>
      <c r="AH134" s="52" t="s">
        <v>94</v>
      </c>
      <c r="AI134" s="52" t="s">
        <v>102</v>
      </c>
      <c r="AJ134" s="52" t="s">
        <v>91</v>
      </c>
      <c r="AK134" s="52" t="s">
        <v>94</v>
      </c>
      <c r="AL134" s="52" t="s">
        <v>94</v>
      </c>
      <c r="AM134" s="52" t="s">
        <v>73</v>
      </c>
      <c r="AN134" s="52" t="s">
        <v>98</v>
      </c>
      <c r="AO134" s="52" t="s">
        <v>73</v>
      </c>
      <c r="AP134" s="66" t="s">
        <v>91</v>
      </c>
      <c r="AQ134" s="70" t="s">
        <v>4</v>
      </c>
      <c r="AR134" s="70" t="s">
        <v>4</v>
      </c>
      <c r="AS134" s="52" t="s">
        <v>91</v>
      </c>
      <c r="AT134" s="52" t="s">
        <v>96</v>
      </c>
      <c r="AU134" s="52" t="s">
        <v>96</v>
      </c>
      <c r="AV134" s="52" t="s">
        <v>95</v>
      </c>
      <c r="AW134" s="52" t="s">
        <v>100</v>
      </c>
      <c r="AX134" s="52" t="s">
        <v>100</v>
      </c>
      <c r="AY134" s="52" t="s">
        <v>75</v>
      </c>
      <c r="AZ134" s="52" t="s">
        <v>96</v>
      </c>
      <c r="BA134" s="52" t="s">
        <v>72</v>
      </c>
      <c r="BB134" s="52" t="s">
        <v>103</v>
      </c>
      <c r="BC134" s="70" t="s">
        <v>4</v>
      </c>
      <c r="BD134" s="52" t="s">
        <v>4</v>
      </c>
      <c r="BE134" s="52" t="s">
        <v>4</v>
      </c>
      <c r="BF134" s="52" t="s">
        <v>4</v>
      </c>
      <c r="BG134" s="52" t="s">
        <v>4</v>
      </c>
      <c r="BH134" s="52" t="s">
        <v>4</v>
      </c>
      <c r="BI134" s="52" t="s">
        <v>4</v>
      </c>
      <c r="BJ134" s="52" t="s">
        <v>4</v>
      </c>
      <c r="BK134" s="52" t="s">
        <v>4</v>
      </c>
      <c r="BL134" s="52" t="s">
        <v>100</v>
      </c>
      <c r="BM134" s="52" t="s">
        <v>96</v>
      </c>
      <c r="BN134" s="52" t="s">
        <v>91</v>
      </c>
      <c r="BO134" s="52" t="s">
        <v>73</v>
      </c>
      <c r="BP134" s="52" t="s">
        <v>95</v>
      </c>
      <c r="BQ134" s="52" t="s">
        <v>102</v>
      </c>
      <c r="BR134" s="52" t="s">
        <v>75</v>
      </c>
      <c r="BS134" s="52" t="s">
        <v>4</v>
      </c>
      <c r="BT134" s="52" t="s">
        <v>4</v>
      </c>
      <c r="BU134" s="52" t="s">
        <v>4</v>
      </c>
      <c r="BV134" s="52" t="s">
        <v>4</v>
      </c>
      <c r="BW134" s="52" t="s">
        <v>4</v>
      </c>
      <c r="BX134" s="52" t="s">
        <v>4</v>
      </c>
      <c r="BY134" s="52" t="s">
        <v>4</v>
      </c>
      <c r="BZ134" s="52" t="s">
        <v>4</v>
      </c>
      <c r="CA134" s="52" t="s">
        <v>4</v>
      </c>
      <c r="CB134" s="52" t="s">
        <v>4</v>
      </c>
      <c r="CC134" s="52" t="s">
        <v>4</v>
      </c>
      <c r="CD134" s="52" t="s">
        <v>4</v>
      </c>
      <c r="CE134" s="52" t="s">
        <v>4</v>
      </c>
      <c r="CF134" s="52" t="s">
        <v>4</v>
      </c>
      <c r="CG134" s="52" t="s">
        <v>4</v>
      </c>
      <c r="CH134" s="52" t="s">
        <v>4</v>
      </c>
      <c r="CI134" s="52" t="s">
        <v>4</v>
      </c>
      <c r="CJ134" s="52" t="s">
        <v>4</v>
      </c>
      <c r="CK134" s="52" t="s">
        <v>4</v>
      </c>
      <c r="CL134" s="52" t="s">
        <v>4</v>
      </c>
      <c r="CM134" s="52" t="s">
        <v>4</v>
      </c>
      <c r="CN134" s="52" t="s">
        <v>4</v>
      </c>
      <c r="CO134" s="52" t="s">
        <v>4</v>
      </c>
      <c r="CP134" s="52" t="s">
        <v>4</v>
      </c>
      <c r="CQ134" s="52" t="s">
        <v>4</v>
      </c>
      <c r="CR134" s="52" t="s">
        <v>4</v>
      </c>
      <c r="CS134" s="52" t="s">
        <v>4</v>
      </c>
      <c r="CT134" s="52" t="s">
        <v>4</v>
      </c>
      <c r="CU134" s="52" t="s">
        <v>4</v>
      </c>
      <c r="CV134" s="52" t="s">
        <v>4</v>
      </c>
      <c r="CW134" s="52" t="s">
        <v>4</v>
      </c>
      <c r="CX134" s="52" t="s">
        <v>4</v>
      </c>
      <c r="CY134" s="52" t="s">
        <v>4</v>
      </c>
      <c r="CZ134" s="52" t="s">
        <v>4</v>
      </c>
      <c r="DA134" s="52" t="s">
        <v>4</v>
      </c>
      <c r="DB134" s="52" t="s">
        <v>4</v>
      </c>
      <c r="DC134" s="52" t="s">
        <v>4</v>
      </c>
      <c r="DD134" s="52" t="s">
        <v>4</v>
      </c>
      <c r="DE134" s="52" t="s">
        <v>4</v>
      </c>
      <c r="DF134" s="52" t="s">
        <v>4</v>
      </c>
      <c r="DG134" s="52" t="s">
        <v>4</v>
      </c>
      <c r="DH134" s="52" t="s">
        <v>4</v>
      </c>
      <c r="DI134" s="52" t="s">
        <v>4</v>
      </c>
      <c r="DJ134" s="52" t="s">
        <v>4</v>
      </c>
      <c r="DK134" s="52" t="s">
        <v>4</v>
      </c>
      <c r="DL134" s="52" t="s">
        <v>4</v>
      </c>
      <c r="DM134" s="52" t="s">
        <v>4</v>
      </c>
      <c r="DN134" s="52" t="s">
        <v>4</v>
      </c>
      <c r="DO134" s="43" t="s">
        <v>4</v>
      </c>
      <c r="DP134" s="43" t="s">
        <v>4</v>
      </c>
      <c r="DQ134" s="43" t="s">
        <v>4</v>
      </c>
      <c r="DR134" s="52"/>
      <c r="DS134" s="52"/>
      <c r="DT134" s="58" t="str">
        <f>IFERROR(VLOOKUP(A134,'peptide ligands'!A:D,4,0),FALSE)</f>
        <v>6E3Y</v>
      </c>
    </row>
    <row r="135" spans="1:124" x14ac:dyDescent="0.2">
      <c r="A135" t="s">
        <v>385</v>
      </c>
      <c r="B135" s="37" t="str">
        <f>VLOOKUP($A135,endogenous!$A:$B,2,0)</f>
        <v>calca_mouse</v>
      </c>
      <c r="C135" s="43" t="s">
        <v>4</v>
      </c>
      <c r="D135" s="43" t="s">
        <v>4</v>
      </c>
      <c r="E135" s="43" t="s">
        <v>4</v>
      </c>
      <c r="F135" s="43" t="s">
        <v>4</v>
      </c>
      <c r="G135" s="43" t="s">
        <v>4</v>
      </c>
      <c r="H135" s="43" t="s">
        <v>4</v>
      </c>
      <c r="I135" s="43" t="s">
        <v>4</v>
      </c>
      <c r="J135" s="43" t="s">
        <v>4</v>
      </c>
      <c r="K135" s="43" t="s">
        <v>4</v>
      </c>
      <c r="L135" s="43" t="s">
        <v>4</v>
      </c>
      <c r="M135" s="43" t="s">
        <v>4</v>
      </c>
      <c r="N135" s="43" t="s">
        <v>4</v>
      </c>
      <c r="O135" s="43" t="s">
        <v>4</v>
      </c>
      <c r="P135" s="43" t="s">
        <v>4</v>
      </c>
      <c r="Q135" s="43" t="s">
        <v>73</v>
      </c>
      <c r="R135" s="91"/>
      <c r="S135" s="43" t="s">
        <v>192</v>
      </c>
      <c r="T135" s="43" t="s">
        <v>100</v>
      </c>
      <c r="U135" s="57" t="s">
        <v>103</v>
      </c>
      <c r="V135" s="43" t="s">
        <v>102</v>
      </c>
      <c r="W135" s="43" t="s">
        <v>4</v>
      </c>
      <c r="X135" s="43" t="s">
        <v>103</v>
      </c>
      <c r="Y135" s="90"/>
      <c r="Z135" s="102" t="s">
        <v>4</v>
      </c>
      <c r="AA135" s="102" t="s">
        <v>4</v>
      </c>
      <c r="AB135" s="102" t="s">
        <v>4</v>
      </c>
      <c r="AC135" s="64" t="s">
        <v>192</v>
      </c>
      <c r="AD135" s="43" t="s">
        <v>96</v>
      </c>
      <c r="AE135" s="43" t="s">
        <v>103</v>
      </c>
      <c r="AF135" s="43" t="s">
        <v>81</v>
      </c>
      <c r="AG135" s="43" t="s">
        <v>98</v>
      </c>
      <c r="AH135" s="43" t="s">
        <v>94</v>
      </c>
      <c r="AI135" s="43" t="s">
        <v>102</v>
      </c>
      <c r="AJ135" s="43" t="s">
        <v>91</v>
      </c>
      <c r="AK135" s="43" t="s">
        <v>94</v>
      </c>
      <c r="AL135" s="43" t="s">
        <v>94</v>
      </c>
      <c r="AM135" s="43" t="s">
        <v>73</v>
      </c>
      <c r="AN135" s="43" t="s">
        <v>98</v>
      </c>
      <c r="AO135" s="43" t="s">
        <v>73</v>
      </c>
      <c r="AP135" s="67" t="s">
        <v>91</v>
      </c>
      <c r="AQ135" s="70" t="s">
        <v>4</v>
      </c>
      <c r="AR135" s="70" t="s">
        <v>4</v>
      </c>
      <c r="AS135" s="43" t="s">
        <v>91</v>
      </c>
      <c r="AT135" s="43" t="s">
        <v>96</v>
      </c>
      <c r="AU135" s="43" t="s">
        <v>96</v>
      </c>
      <c r="AV135" s="43" t="s">
        <v>95</v>
      </c>
      <c r="AW135" s="43" t="s">
        <v>74</v>
      </c>
      <c r="AX135" s="43" t="s">
        <v>100</v>
      </c>
      <c r="AY135" s="43" t="s">
        <v>75</v>
      </c>
      <c r="AZ135" s="43" t="s">
        <v>96</v>
      </c>
      <c r="BA135" s="43" t="s">
        <v>72</v>
      </c>
      <c r="BB135" s="43" t="s">
        <v>103</v>
      </c>
      <c r="BC135" s="70" t="s">
        <v>4</v>
      </c>
      <c r="BD135" s="43" t="s">
        <v>4</v>
      </c>
      <c r="BE135" s="43" t="s">
        <v>4</v>
      </c>
      <c r="BF135" s="43" t="s">
        <v>4</v>
      </c>
      <c r="BG135" s="43" t="s">
        <v>4</v>
      </c>
      <c r="BH135" s="43" t="s">
        <v>4</v>
      </c>
      <c r="BI135" s="43" t="s">
        <v>4</v>
      </c>
      <c r="BJ135" s="43" t="s">
        <v>4</v>
      </c>
      <c r="BK135" s="43" t="s">
        <v>4</v>
      </c>
      <c r="BL135" s="43" t="s">
        <v>100</v>
      </c>
      <c r="BM135" s="43" t="s">
        <v>96</v>
      </c>
      <c r="BN135" s="43" t="s">
        <v>91</v>
      </c>
      <c r="BO135" s="43" t="s">
        <v>73</v>
      </c>
      <c r="BP135" s="43" t="s">
        <v>89</v>
      </c>
      <c r="BQ135" s="43" t="s">
        <v>102</v>
      </c>
      <c r="BR135" s="43" t="s">
        <v>75</v>
      </c>
      <c r="BS135" s="43" t="s">
        <v>4</v>
      </c>
      <c r="BT135" s="43" t="s">
        <v>4</v>
      </c>
      <c r="BU135" s="43" t="s">
        <v>4</v>
      </c>
      <c r="BV135" s="43" t="s">
        <v>4</v>
      </c>
      <c r="BW135" s="43" t="s">
        <v>4</v>
      </c>
      <c r="BX135" s="43" t="s">
        <v>4</v>
      </c>
      <c r="BY135" s="43" t="s">
        <v>4</v>
      </c>
      <c r="BZ135" s="43" t="s">
        <v>4</v>
      </c>
      <c r="CA135" s="43" t="s">
        <v>4</v>
      </c>
      <c r="CB135" s="43" t="s">
        <v>4</v>
      </c>
      <c r="CC135" s="43" t="s">
        <v>4</v>
      </c>
      <c r="CD135" s="43" t="s">
        <v>4</v>
      </c>
      <c r="CE135" s="43" t="s">
        <v>4</v>
      </c>
      <c r="CF135" s="43" t="s">
        <v>4</v>
      </c>
      <c r="CG135" s="43" t="s">
        <v>4</v>
      </c>
      <c r="CH135" s="43" t="s">
        <v>4</v>
      </c>
      <c r="CI135" s="43" t="s">
        <v>4</v>
      </c>
      <c r="CJ135" s="43" t="s">
        <v>4</v>
      </c>
      <c r="CK135" s="43" t="s">
        <v>4</v>
      </c>
      <c r="CL135" s="43" t="s">
        <v>4</v>
      </c>
      <c r="CM135" s="43" t="s">
        <v>4</v>
      </c>
      <c r="CN135" s="43" t="s">
        <v>4</v>
      </c>
      <c r="CO135" s="43" t="s">
        <v>4</v>
      </c>
      <c r="CP135" s="43" t="s">
        <v>4</v>
      </c>
      <c r="CQ135" s="43" t="s">
        <v>4</v>
      </c>
      <c r="CR135" s="43" t="s">
        <v>4</v>
      </c>
      <c r="CS135" s="43" t="s">
        <v>4</v>
      </c>
      <c r="CT135" s="43" t="s">
        <v>4</v>
      </c>
      <c r="CU135" s="43" t="s">
        <v>4</v>
      </c>
      <c r="CV135" s="43" t="s">
        <v>4</v>
      </c>
      <c r="CW135" s="43" t="s">
        <v>4</v>
      </c>
      <c r="CX135" s="43" t="s">
        <v>4</v>
      </c>
      <c r="CY135" s="43" t="s">
        <v>4</v>
      </c>
      <c r="CZ135" s="43" t="s">
        <v>4</v>
      </c>
      <c r="DA135" s="43" t="s">
        <v>4</v>
      </c>
      <c r="DB135" s="43" t="s">
        <v>4</v>
      </c>
      <c r="DC135" s="43" t="s">
        <v>4</v>
      </c>
      <c r="DD135" s="43" t="s">
        <v>4</v>
      </c>
      <c r="DE135" s="43" t="s">
        <v>4</v>
      </c>
      <c r="DF135" s="43" t="s">
        <v>4</v>
      </c>
      <c r="DG135" s="43" t="s">
        <v>4</v>
      </c>
      <c r="DH135" s="43" t="s">
        <v>4</v>
      </c>
      <c r="DI135" s="43" t="s">
        <v>4</v>
      </c>
      <c r="DJ135" s="43" t="s">
        <v>4</v>
      </c>
      <c r="DK135" s="43" t="s">
        <v>4</v>
      </c>
      <c r="DL135" s="43" t="s">
        <v>4</v>
      </c>
      <c r="DM135" s="43" t="s">
        <v>4</v>
      </c>
      <c r="DN135" s="43" t="s">
        <v>4</v>
      </c>
      <c r="DO135" s="43" t="s">
        <v>4</v>
      </c>
      <c r="DP135" s="43" t="s">
        <v>4</v>
      </c>
      <c r="DQ135" s="43" t="s">
        <v>4</v>
      </c>
      <c r="DT135" s="37" t="b">
        <f>IFERROR(VLOOKUP(A135,'peptide ligands'!A:D,4,0),FALSE)</f>
        <v>0</v>
      </c>
    </row>
    <row r="136" spans="1:124" x14ac:dyDescent="0.2">
      <c r="A136" t="s">
        <v>270</v>
      </c>
      <c r="B136" s="37" t="str">
        <f>VLOOKUP($A136,endogenous!$A:$B,2,0)</f>
        <v>calcb_human</v>
      </c>
      <c r="C136" s="43" t="s">
        <v>4</v>
      </c>
      <c r="D136" s="43" t="s">
        <v>4</v>
      </c>
      <c r="E136" s="43" t="s">
        <v>4</v>
      </c>
      <c r="F136" s="43" t="s">
        <v>4</v>
      </c>
      <c r="G136" s="43" t="s">
        <v>4</v>
      </c>
      <c r="H136" s="43" t="s">
        <v>4</v>
      </c>
      <c r="I136" s="43" t="s">
        <v>4</v>
      </c>
      <c r="J136" s="43" t="s">
        <v>4</v>
      </c>
      <c r="K136" s="43" t="s">
        <v>4</v>
      </c>
      <c r="L136" s="43" t="s">
        <v>4</v>
      </c>
      <c r="M136" s="43" t="s">
        <v>4</v>
      </c>
      <c r="N136" s="43" t="s">
        <v>4</v>
      </c>
      <c r="O136" s="43" t="s">
        <v>4</v>
      </c>
      <c r="P136" s="43" t="s">
        <v>4</v>
      </c>
      <c r="Q136" s="43" t="s">
        <v>102</v>
      </c>
      <c r="R136" s="91"/>
      <c r="S136" s="43" t="s">
        <v>192</v>
      </c>
      <c r="T136" s="43" t="s">
        <v>100</v>
      </c>
      <c r="U136" s="57" t="s">
        <v>103</v>
      </c>
      <c r="V136" s="43" t="s">
        <v>102</v>
      </c>
      <c r="W136" s="43" t="s">
        <v>4</v>
      </c>
      <c r="X136" s="43" t="s">
        <v>103</v>
      </c>
      <c r="Y136" s="90"/>
      <c r="Z136" s="102" t="s">
        <v>4</v>
      </c>
      <c r="AA136" s="102" t="s">
        <v>4</v>
      </c>
      <c r="AB136" s="102" t="s">
        <v>4</v>
      </c>
      <c r="AC136" s="64" t="s">
        <v>192</v>
      </c>
      <c r="AD136" s="43" t="s">
        <v>96</v>
      </c>
      <c r="AE136" s="43" t="s">
        <v>103</v>
      </c>
      <c r="AF136" s="43" t="s">
        <v>81</v>
      </c>
      <c r="AG136" s="43" t="s">
        <v>98</v>
      </c>
      <c r="AH136" s="43" t="s">
        <v>94</v>
      </c>
      <c r="AI136" s="43" t="s">
        <v>102</v>
      </c>
      <c r="AJ136" s="43" t="s">
        <v>91</v>
      </c>
      <c r="AK136" s="43" t="s">
        <v>94</v>
      </c>
      <c r="AL136" s="43" t="s">
        <v>94</v>
      </c>
      <c r="AM136" s="43" t="s">
        <v>73</v>
      </c>
      <c r="AN136" s="43" t="s">
        <v>98</v>
      </c>
      <c r="AO136" s="43" t="s">
        <v>73</v>
      </c>
      <c r="AP136" s="67" t="s">
        <v>91</v>
      </c>
      <c r="AQ136" s="70" t="s">
        <v>4</v>
      </c>
      <c r="AR136" s="70" t="s">
        <v>4</v>
      </c>
      <c r="AS136" s="43" t="s">
        <v>91</v>
      </c>
      <c r="AT136" s="43" t="s">
        <v>101</v>
      </c>
      <c r="AU136" s="43" t="s">
        <v>96</v>
      </c>
      <c r="AV136" s="43" t="s">
        <v>95</v>
      </c>
      <c r="AW136" s="43" t="s">
        <v>73</v>
      </c>
      <c r="AX136" s="43" t="s">
        <v>100</v>
      </c>
      <c r="AY136" s="43" t="s">
        <v>75</v>
      </c>
      <c r="AZ136" s="43" t="s">
        <v>96</v>
      </c>
      <c r="BA136" s="43" t="s">
        <v>72</v>
      </c>
      <c r="BB136" s="43" t="s">
        <v>103</v>
      </c>
      <c r="BC136" s="70" t="s">
        <v>4</v>
      </c>
      <c r="BD136" s="43" t="s">
        <v>4</v>
      </c>
      <c r="BE136" s="43" t="s">
        <v>4</v>
      </c>
      <c r="BF136" s="43" t="s">
        <v>4</v>
      </c>
      <c r="BG136" s="43" t="s">
        <v>4</v>
      </c>
      <c r="BH136" s="43" t="s">
        <v>4</v>
      </c>
      <c r="BI136" s="43" t="s">
        <v>4</v>
      </c>
      <c r="BJ136" s="43" t="s">
        <v>4</v>
      </c>
      <c r="BK136" s="43" t="s">
        <v>4</v>
      </c>
      <c r="BL136" s="43" t="s">
        <v>100</v>
      </c>
      <c r="BM136" s="43" t="s">
        <v>96</v>
      </c>
      <c r="BN136" s="43" t="s">
        <v>91</v>
      </c>
      <c r="BO136" s="43" t="s">
        <v>73</v>
      </c>
      <c r="BP136" s="43" t="s">
        <v>95</v>
      </c>
      <c r="BQ136" s="43" t="s">
        <v>102</v>
      </c>
      <c r="BR136" s="43" t="s">
        <v>75</v>
      </c>
      <c r="BS136" s="43" t="s">
        <v>4</v>
      </c>
      <c r="BT136" s="43" t="s">
        <v>4</v>
      </c>
      <c r="BU136" s="43" t="s">
        <v>4</v>
      </c>
      <c r="BV136" s="43" t="s">
        <v>4</v>
      </c>
      <c r="BW136" s="43" t="s">
        <v>4</v>
      </c>
      <c r="BX136" s="43" t="s">
        <v>4</v>
      </c>
      <c r="BY136" s="43" t="s">
        <v>4</v>
      </c>
      <c r="BZ136" s="43" t="s">
        <v>4</v>
      </c>
      <c r="CA136" s="43" t="s">
        <v>4</v>
      </c>
      <c r="CB136" s="43" t="s">
        <v>4</v>
      </c>
      <c r="CC136" s="43" t="s">
        <v>4</v>
      </c>
      <c r="CD136" s="43" t="s">
        <v>4</v>
      </c>
      <c r="CE136" s="43" t="s">
        <v>4</v>
      </c>
      <c r="CF136" s="43" t="s">
        <v>4</v>
      </c>
      <c r="CG136" s="43" t="s">
        <v>4</v>
      </c>
      <c r="CH136" s="43" t="s">
        <v>4</v>
      </c>
      <c r="CI136" s="43" t="s">
        <v>4</v>
      </c>
      <c r="CJ136" s="43" t="s">
        <v>4</v>
      </c>
      <c r="CK136" s="43" t="s">
        <v>4</v>
      </c>
      <c r="CL136" s="43" t="s">
        <v>4</v>
      </c>
      <c r="CM136" s="43" t="s">
        <v>4</v>
      </c>
      <c r="CN136" s="43" t="s">
        <v>4</v>
      </c>
      <c r="CO136" s="43" t="s">
        <v>4</v>
      </c>
      <c r="CP136" s="43" t="s">
        <v>4</v>
      </c>
      <c r="CQ136" s="43" t="s">
        <v>4</v>
      </c>
      <c r="CR136" s="43" t="s">
        <v>4</v>
      </c>
      <c r="CS136" s="43" t="s">
        <v>4</v>
      </c>
      <c r="CT136" s="43" t="s">
        <v>4</v>
      </c>
      <c r="CU136" s="43" t="s">
        <v>4</v>
      </c>
      <c r="CV136" s="43" t="s">
        <v>4</v>
      </c>
      <c r="CW136" s="43" t="s">
        <v>4</v>
      </c>
      <c r="CX136" s="43" t="s">
        <v>4</v>
      </c>
      <c r="CY136" s="43" t="s">
        <v>4</v>
      </c>
      <c r="CZ136" s="43" t="s">
        <v>4</v>
      </c>
      <c r="DA136" s="43" t="s">
        <v>4</v>
      </c>
      <c r="DB136" s="43" t="s">
        <v>4</v>
      </c>
      <c r="DC136" s="43" t="s">
        <v>4</v>
      </c>
      <c r="DD136" s="43" t="s">
        <v>4</v>
      </c>
      <c r="DE136" s="43" t="s">
        <v>4</v>
      </c>
      <c r="DF136" s="43" t="s">
        <v>4</v>
      </c>
      <c r="DG136" s="43" t="s">
        <v>4</v>
      </c>
      <c r="DH136" s="43" t="s">
        <v>4</v>
      </c>
      <c r="DI136" s="43" t="s">
        <v>4</v>
      </c>
      <c r="DJ136" s="43" t="s">
        <v>4</v>
      </c>
      <c r="DK136" s="43" t="s">
        <v>4</v>
      </c>
      <c r="DL136" s="43" t="s">
        <v>4</v>
      </c>
      <c r="DM136" s="43" t="s">
        <v>4</v>
      </c>
      <c r="DN136" s="43" t="s">
        <v>4</v>
      </c>
      <c r="DO136" s="43" t="s">
        <v>4</v>
      </c>
      <c r="DP136" s="43" t="s">
        <v>4</v>
      </c>
      <c r="DQ136" s="43" t="s">
        <v>4</v>
      </c>
      <c r="DT136" s="37" t="b">
        <f>IFERROR(VLOOKUP(A136,'peptide ligands'!A:D,4,0),FALSE)</f>
        <v>0</v>
      </c>
    </row>
    <row r="137" spans="1:124" x14ac:dyDescent="0.2">
      <c r="A137" t="s">
        <v>379</v>
      </c>
      <c r="B137" s="37" t="str">
        <f>VLOOKUP($A137,endogenous!$A:$B,2,0)</f>
        <v>calcb_mouse</v>
      </c>
      <c r="C137" s="43" t="s">
        <v>4</v>
      </c>
      <c r="D137" s="43" t="s">
        <v>4</v>
      </c>
      <c r="E137" s="43" t="s">
        <v>4</v>
      </c>
      <c r="F137" s="43" t="s">
        <v>4</v>
      </c>
      <c r="G137" s="43" t="s">
        <v>4</v>
      </c>
      <c r="H137" s="43" t="s">
        <v>4</v>
      </c>
      <c r="I137" s="43" t="s">
        <v>4</v>
      </c>
      <c r="J137" s="43" t="s">
        <v>4</v>
      </c>
      <c r="K137" s="43" t="s">
        <v>4</v>
      </c>
      <c r="L137" s="43" t="s">
        <v>4</v>
      </c>
      <c r="M137" s="43" t="s">
        <v>4</v>
      </c>
      <c r="N137" s="43" t="s">
        <v>4</v>
      </c>
      <c r="O137" s="43" t="s">
        <v>4</v>
      </c>
      <c r="P137" s="43" t="s">
        <v>4</v>
      </c>
      <c r="Q137" s="43" t="s">
        <v>73</v>
      </c>
      <c r="R137" s="91"/>
      <c r="S137" s="43" t="s">
        <v>192</v>
      </c>
      <c r="T137" s="43" t="s">
        <v>100</v>
      </c>
      <c r="U137" s="57" t="s">
        <v>103</v>
      </c>
      <c r="V137" s="43" t="s">
        <v>102</v>
      </c>
      <c r="W137" s="43" t="s">
        <v>4</v>
      </c>
      <c r="X137" s="43" t="s">
        <v>103</v>
      </c>
      <c r="Y137" s="90"/>
      <c r="Z137" s="102" t="s">
        <v>4</v>
      </c>
      <c r="AA137" s="102" t="s">
        <v>4</v>
      </c>
      <c r="AB137" s="102" t="s">
        <v>4</v>
      </c>
      <c r="AC137" s="64" t="s">
        <v>192</v>
      </c>
      <c r="AD137" s="43" t="s">
        <v>96</v>
      </c>
      <c r="AE137" s="43" t="s">
        <v>103</v>
      </c>
      <c r="AF137" s="43" t="s">
        <v>81</v>
      </c>
      <c r="AG137" s="43" t="s">
        <v>98</v>
      </c>
      <c r="AH137" s="43" t="s">
        <v>94</v>
      </c>
      <c r="AI137" s="43" t="s">
        <v>102</v>
      </c>
      <c r="AJ137" s="43" t="s">
        <v>74</v>
      </c>
      <c r="AK137" s="43" t="s">
        <v>94</v>
      </c>
      <c r="AL137" s="43" t="s">
        <v>94</v>
      </c>
      <c r="AM137" s="43" t="s">
        <v>73</v>
      </c>
      <c r="AN137" s="43" t="s">
        <v>98</v>
      </c>
      <c r="AO137" s="43" t="s">
        <v>73</v>
      </c>
      <c r="AP137" s="67" t="s">
        <v>91</v>
      </c>
      <c r="AQ137" s="70" t="s">
        <v>4</v>
      </c>
      <c r="AR137" s="70" t="s">
        <v>4</v>
      </c>
      <c r="AS137" s="43" t="s">
        <v>91</v>
      </c>
      <c r="AT137" s="43" t="s">
        <v>96</v>
      </c>
      <c r="AU137" s="43" t="s">
        <v>94</v>
      </c>
      <c r="AV137" s="43" t="s">
        <v>95</v>
      </c>
      <c r="AW137" s="43" t="s">
        <v>74</v>
      </c>
      <c r="AX137" s="43" t="s">
        <v>100</v>
      </c>
      <c r="AY137" s="43" t="s">
        <v>75</v>
      </c>
      <c r="AZ137" s="43" t="s">
        <v>96</v>
      </c>
      <c r="BA137" s="43" t="s">
        <v>72</v>
      </c>
      <c r="BB137" s="43" t="s">
        <v>103</v>
      </c>
      <c r="BC137" s="70" t="s">
        <v>4</v>
      </c>
      <c r="BD137" s="43" t="s">
        <v>4</v>
      </c>
      <c r="BE137" s="43" t="s">
        <v>4</v>
      </c>
      <c r="BF137" s="43" t="s">
        <v>4</v>
      </c>
      <c r="BG137" s="43" t="s">
        <v>4</v>
      </c>
      <c r="BH137" s="43" t="s">
        <v>4</v>
      </c>
      <c r="BI137" s="43" t="s">
        <v>4</v>
      </c>
      <c r="BJ137" s="43" t="s">
        <v>4</v>
      </c>
      <c r="BK137" s="43" t="s">
        <v>4</v>
      </c>
      <c r="BL137" s="43" t="s">
        <v>74</v>
      </c>
      <c r="BM137" s="43" t="s">
        <v>96</v>
      </c>
      <c r="BN137" s="43" t="s">
        <v>91</v>
      </c>
      <c r="BO137" s="43" t="s">
        <v>73</v>
      </c>
      <c r="BP137" s="43" t="s">
        <v>89</v>
      </c>
      <c r="BQ137" s="43" t="s">
        <v>102</v>
      </c>
      <c r="BR137" s="43" t="s">
        <v>75</v>
      </c>
      <c r="BS137" s="43" t="s">
        <v>4</v>
      </c>
      <c r="BT137" s="43" t="s">
        <v>4</v>
      </c>
      <c r="BU137" s="43" t="s">
        <v>4</v>
      </c>
      <c r="BV137" s="43" t="s">
        <v>4</v>
      </c>
      <c r="BW137" s="43" t="s">
        <v>4</v>
      </c>
      <c r="BX137" s="43" t="s">
        <v>4</v>
      </c>
      <c r="BY137" s="43" t="s">
        <v>4</v>
      </c>
      <c r="BZ137" s="43" t="s">
        <v>4</v>
      </c>
      <c r="CA137" s="43" t="s">
        <v>4</v>
      </c>
      <c r="CB137" s="43" t="s">
        <v>4</v>
      </c>
      <c r="CC137" s="43" t="s">
        <v>4</v>
      </c>
      <c r="CD137" s="43" t="s">
        <v>4</v>
      </c>
      <c r="CE137" s="43" t="s">
        <v>4</v>
      </c>
      <c r="CF137" s="43" t="s">
        <v>4</v>
      </c>
      <c r="CG137" s="43" t="s">
        <v>4</v>
      </c>
      <c r="CH137" s="43" t="s">
        <v>4</v>
      </c>
      <c r="CI137" s="43" t="s">
        <v>4</v>
      </c>
      <c r="CJ137" s="43" t="s">
        <v>4</v>
      </c>
      <c r="CK137" s="43" t="s">
        <v>4</v>
      </c>
      <c r="CL137" s="43" t="s">
        <v>4</v>
      </c>
      <c r="CM137" s="43" t="s">
        <v>4</v>
      </c>
      <c r="CN137" s="43" t="s">
        <v>4</v>
      </c>
      <c r="CO137" s="43" t="s">
        <v>4</v>
      </c>
      <c r="CP137" s="43" t="s">
        <v>4</v>
      </c>
      <c r="CQ137" s="43" t="s">
        <v>4</v>
      </c>
      <c r="CR137" s="43" t="s">
        <v>4</v>
      </c>
      <c r="CS137" s="43" t="s">
        <v>4</v>
      </c>
      <c r="CT137" s="43" t="s">
        <v>4</v>
      </c>
      <c r="CU137" s="43" t="s">
        <v>4</v>
      </c>
      <c r="CV137" s="43" t="s">
        <v>4</v>
      </c>
      <c r="CW137" s="43" t="s">
        <v>4</v>
      </c>
      <c r="CX137" s="43" t="s">
        <v>4</v>
      </c>
      <c r="CY137" s="43" t="s">
        <v>4</v>
      </c>
      <c r="CZ137" s="43" t="s">
        <v>4</v>
      </c>
      <c r="DA137" s="43" t="s">
        <v>4</v>
      </c>
      <c r="DB137" s="43" t="s">
        <v>4</v>
      </c>
      <c r="DC137" s="43" t="s">
        <v>4</v>
      </c>
      <c r="DD137" s="43" t="s">
        <v>4</v>
      </c>
      <c r="DE137" s="43" t="s">
        <v>4</v>
      </c>
      <c r="DF137" s="43" t="s">
        <v>4</v>
      </c>
      <c r="DG137" s="43" t="s">
        <v>4</v>
      </c>
      <c r="DH137" s="43" t="s">
        <v>4</v>
      </c>
      <c r="DI137" s="43" t="s">
        <v>4</v>
      </c>
      <c r="DJ137" s="43" t="s">
        <v>4</v>
      </c>
      <c r="DK137" s="43" t="s">
        <v>4</v>
      </c>
      <c r="DL137" s="43" t="s">
        <v>4</v>
      </c>
      <c r="DM137" s="43" t="s">
        <v>4</v>
      </c>
      <c r="DN137" s="43" t="s">
        <v>4</v>
      </c>
      <c r="DO137" s="43" t="s">
        <v>4</v>
      </c>
      <c r="DP137" s="43" t="s">
        <v>4</v>
      </c>
      <c r="DQ137" s="43" t="s">
        <v>4</v>
      </c>
      <c r="DT137" s="37" t="b">
        <f>IFERROR(VLOOKUP(A137,'peptide ligands'!A:D,4,0),FALSE)</f>
        <v>0</v>
      </c>
    </row>
    <row r="138" spans="1:124" x14ac:dyDescent="0.2">
      <c r="A138" t="s">
        <v>382</v>
      </c>
      <c r="B138" s="37" t="str">
        <f>VLOOKUP($A138,endogenous!$A:$B,2,0)</f>
        <v>calcb_rat</v>
      </c>
      <c r="C138" s="43" t="s">
        <v>4</v>
      </c>
      <c r="D138" s="43" t="s">
        <v>4</v>
      </c>
      <c r="E138" s="43" t="s">
        <v>4</v>
      </c>
      <c r="F138" s="43" t="s">
        <v>4</v>
      </c>
      <c r="G138" s="43" t="s">
        <v>4</v>
      </c>
      <c r="H138" s="43" t="s">
        <v>4</v>
      </c>
      <c r="I138" s="43" t="s">
        <v>4</v>
      </c>
      <c r="J138" s="43" t="s">
        <v>4</v>
      </c>
      <c r="K138" s="43" t="s">
        <v>4</v>
      </c>
      <c r="L138" s="43" t="s">
        <v>4</v>
      </c>
      <c r="M138" s="43" t="s">
        <v>4</v>
      </c>
      <c r="N138" s="43" t="s">
        <v>4</v>
      </c>
      <c r="O138" s="43" t="s">
        <v>4</v>
      </c>
      <c r="P138" s="43" t="s">
        <v>4</v>
      </c>
      <c r="Q138" s="43" t="s">
        <v>73</v>
      </c>
      <c r="R138" s="91"/>
      <c r="S138" s="43" t="s">
        <v>192</v>
      </c>
      <c r="T138" s="43" t="s">
        <v>100</v>
      </c>
      <c r="U138" s="57" t="s">
        <v>103</v>
      </c>
      <c r="V138" s="43" t="s">
        <v>102</v>
      </c>
      <c r="W138" s="43" t="s">
        <v>4</v>
      </c>
      <c r="X138" s="43" t="s">
        <v>103</v>
      </c>
      <c r="Y138" s="90"/>
      <c r="Z138" s="102" t="s">
        <v>4</v>
      </c>
      <c r="AA138" s="102" t="s">
        <v>4</v>
      </c>
      <c r="AB138" s="102" t="s">
        <v>4</v>
      </c>
      <c r="AC138" s="64" t="s">
        <v>192</v>
      </c>
      <c r="AD138" s="43" t="s">
        <v>96</v>
      </c>
      <c r="AE138" s="43" t="s">
        <v>103</v>
      </c>
      <c r="AF138" s="43" t="s">
        <v>81</v>
      </c>
      <c r="AG138" s="43" t="s">
        <v>98</v>
      </c>
      <c r="AH138" s="43" t="s">
        <v>94</v>
      </c>
      <c r="AI138" s="43" t="s">
        <v>102</v>
      </c>
      <c r="AJ138" s="43" t="s">
        <v>91</v>
      </c>
      <c r="AK138" s="43" t="s">
        <v>94</v>
      </c>
      <c r="AL138" s="43" t="s">
        <v>94</v>
      </c>
      <c r="AM138" s="43" t="s">
        <v>98</v>
      </c>
      <c r="AN138" s="43" t="s">
        <v>98</v>
      </c>
      <c r="AO138" s="43" t="s">
        <v>73</v>
      </c>
      <c r="AP138" s="67" t="s">
        <v>91</v>
      </c>
      <c r="AQ138" s="70" t="s">
        <v>4</v>
      </c>
      <c r="AR138" s="70" t="s">
        <v>4</v>
      </c>
      <c r="AS138" s="43" t="s">
        <v>91</v>
      </c>
      <c r="AT138" s="43" t="s">
        <v>96</v>
      </c>
      <c r="AU138" s="43" t="s">
        <v>96</v>
      </c>
      <c r="AV138" s="43" t="s">
        <v>95</v>
      </c>
      <c r="AW138" s="43" t="s">
        <v>74</v>
      </c>
      <c r="AX138" s="43" t="s">
        <v>100</v>
      </c>
      <c r="AY138" s="43" t="s">
        <v>75</v>
      </c>
      <c r="AZ138" s="43" t="s">
        <v>96</v>
      </c>
      <c r="BA138" s="43" t="s">
        <v>72</v>
      </c>
      <c r="BB138" s="43" t="s">
        <v>103</v>
      </c>
      <c r="BC138" s="70" t="s">
        <v>4</v>
      </c>
      <c r="BD138" s="43" t="s">
        <v>4</v>
      </c>
      <c r="BE138" s="43" t="s">
        <v>4</v>
      </c>
      <c r="BF138" s="43" t="s">
        <v>4</v>
      </c>
      <c r="BG138" s="43" t="s">
        <v>4</v>
      </c>
      <c r="BH138" s="43" t="s">
        <v>4</v>
      </c>
      <c r="BI138" s="43" t="s">
        <v>4</v>
      </c>
      <c r="BJ138" s="43" t="s">
        <v>4</v>
      </c>
      <c r="BK138" s="43" t="s">
        <v>4</v>
      </c>
      <c r="BL138" s="43" t="s">
        <v>100</v>
      </c>
      <c r="BM138" s="43" t="s">
        <v>96</v>
      </c>
      <c r="BN138" s="43" t="s">
        <v>91</v>
      </c>
      <c r="BO138" s="43" t="s">
        <v>73</v>
      </c>
      <c r="BP138" s="43" t="s">
        <v>95</v>
      </c>
      <c r="BQ138" s="43" t="s">
        <v>102</v>
      </c>
      <c r="BR138" s="43" t="s">
        <v>75</v>
      </c>
      <c r="BS138" s="43" t="s">
        <v>4</v>
      </c>
      <c r="BT138" s="43" t="s">
        <v>4</v>
      </c>
      <c r="BU138" s="43" t="s">
        <v>4</v>
      </c>
      <c r="BV138" s="43" t="s">
        <v>4</v>
      </c>
      <c r="BW138" s="43" t="s">
        <v>4</v>
      </c>
      <c r="BX138" s="43" t="s">
        <v>4</v>
      </c>
      <c r="BY138" s="43" t="s">
        <v>4</v>
      </c>
      <c r="BZ138" s="43" t="s">
        <v>4</v>
      </c>
      <c r="CA138" s="43" t="s">
        <v>4</v>
      </c>
      <c r="CB138" s="43" t="s">
        <v>4</v>
      </c>
      <c r="CC138" s="43" t="s">
        <v>4</v>
      </c>
      <c r="CD138" s="43" t="s">
        <v>4</v>
      </c>
      <c r="CE138" s="43" t="s">
        <v>4</v>
      </c>
      <c r="CF138" s="43" t="s">
        <v>4</v>
      </c>
      <c r="CG138" s="43" t="s">
        <v>4</v>
      </c>
      <c r="CH138" s="43" t="s">
        <v>4</v>
      </c>
      <c r="CI138" s="43" t="s">
        <v>4</v>
      </c>
      <c r="CJ138" s="43" t="s">
        <v>4</v>
      </c>
      <c r="CK138" s="43" t="s">
        <v>4</v>
      </c>
      <c r="CL138" s="43" t="s">
        <v>4</v>
      </c>
      <c r="CM138" s="43" t="s">
        <v>4</v>
      </c>
      <c r="CN138" s="43" t="s">
        <v>4</v>
      </c>
      <c r="CO138" s="43" t="s">
        <v>4</v>
      </c>
      <c r="CP138" s="43" t="s">
        <v>4</v>
      </c>
      <c r="CQ138" s="43" t="s">
        <v>4</v>
      </c>
      <c r="CR138" s="43" t="s">
        <v>4</v>
      </c>
      <c r="CS138" s="43" t="s">
        <v>4</v>
      </c>
      <c r="CT138" s="43" t="s">
        <v>4</v>
      </c>
      <c r="CU138" s="43" t="s">
        <v>4</v>
      </c>
      <c r="CV138" s="43" t="s">
        <v>4</v>
      </c>
      <c r="CW138" s="43" t="s">
        <v>4</v>
      </c>
      <c r="CX138" s="43" t="s">
        <v>4</v>
      </c>
      <c r="CY138" s="43" t="s">
        <v>4</v>
      </c>
      <c r="CZ138" s="43" t="s">
        <v>4</v>
      </c>
      <c r="DA138" s="43" t="s">
        <v>4</v>
      </c>
      <c r="DB138" s="43" t="s">
        <v>4</v>
      </c>
      <c r="DC138" s="43" t="s">
        <v>4</v>
      </c>
      <c r="DD138" s="43" t="s">
        <v>4</v>
      </c>
      <c r="DE138" s="43" t="s">
        <v>4</v>
      </c>
      <c r="DF138" s="43" t="s">
        <v>4</v>
      </c>
      <c r="DG138" s="43" t="s">
        <v>4</v>
      </c>
      <c r="DH138" s="43" t="s">
        <v>4</v>
      </c>
      <c r="DI138" s="43" t="s">
        <v>4</v>
      </c>
      <c r="DJ138" s="43" t="s">
        <v>4</v>
      </c>
      <c r="DK138" s="43" t="s">
        <v>4</v>
      </c>
      <c r="DL138" s="43" t="s">
        <v>4</v>
      </c>
      <c r="DM138" s="43" t="s">
        <v>4</v>
      </c>
      <c r="DN138" s="43" t="s">
        <v>4</v>
      </c>
      <c r="DO138" s="43" t="s">
        <v>4</v>
      </c>
      <c r="DP138" s="43" t="s">
        <v>4</v>
      </c>
      <c r="DQ138" s="43" t="s">
        <v>4</v>
      </c>
      <c r="DT138" s="37" t="b">
        <f>IFERROR(VLOOKUP(A138,'peptide ligands'!A:D,4,0),FALSE)</f>
        <v>0</v>
      </c>
    </row>
    <row r="139" spans="1:124" x14ac:dyDescent="0.2">
      <c r="A139" t="s">
        <v>273</v>
      </c>
      <c r="B139" s="37" t="str">
        <f>VLOOKUP($A139,endogenous!$A:$B,2,0)</f>
        <v>iapp_human</v>
      </c>
      <c r="C139" s="43" t="s">
        <v>4</v>
      </c>
      <c r="D139" s="43" t="s">
        <v>4</v>
      </c>
      <c r="E139" s="43" t="s">
        <v>4</v>
      </c>
      <c r="F139" s="43" t="s">
        <v>4</v>
      </c>
      <c r="G139" s="43" t="s">
        <v>4</v>
      </c>
      <c r="H139" s="43" t="s">
        <v>4</v>
      </c>
      <c r="I139" s="43" t="s">
        <v>4</v>
      </c>
      <c r="J139" s="43" t="s">
        <v>4</v>
      </c>
      <c r="K139" s="43" t="s">
        <v>4</v>
      </c>
      <c r="L139" s="43" t="s">
        <v>4</v>
      </c>
      <c r="M139" s="43" t="s">
        <v>4</v>
      </c>
      <c r="N139" s="43" t="s">
        <v>4</v>
      </c>
      <c r="O139" s="43" t="s">
        <v>4</v>
      </c>
      <c r="P139" s="43" t="s">
        <v>4</v>
      </c>
      <c r="Q139" s="43" t="s">
        <v>95</v>
      </c>
      <c r="R139" s="91"/>
      <c r="S139" s="43" t="s">
        <v>192</v>
      </c>
      <c r="T139" s="43" t="s">
        <v>100</v>
      </c>
      <c r="U139" s="57" t="s">
        <v>103</v>
      </c>
      <c r="V139" s="43" t="s">
        <v>102</v>
      </c>
      <c r="W139" s="43" t="s">
        <v>4</v>
      </c>
      <c r="X139" s="43" t="s">
        <v>103</v>
      </c>
      <c r="Y139" s="90"/>
      <c r="Z139" s="102" t="s">
        <v>4</v>
      </c>
      <c r="AA139" s="102" t="s">
        <v>4</v>
      </c>
      <c r="AB139" s="102" t="s">
        <v>4</v>
      </c>
      <c r="AC139" s="64" t="s">
        <v>192</v>
      </c>
      <c r="AD139" s="43" t="s">
        <v>102</v>
      </c>
      <c r="AE139" s="43" t="s">
        <v>103</v>
      </c>
      <c r="AF139" s="43" t="s">
        <v>97</v>
      </c>
      <c r="AG139" s="43" t="s">
        <v>98</v>
      </c>
      <c r="AH139" s="43" t="s">
        <v>94</v>
      </c>
      <c r="AI139" s="43" t="s">
        <v>102</v>
      </c>
      <c r="AJ139" s="43" t="s">
        <v>100</v>
      </c>
      <c r="AK139" s="43" t="s">
        <v>75</v>
      </c>
      <c r="AL139" s="43" t="s">
        <v>94</v>
      </c>
      <c r="AM139" s="43" t="s">
        <v>96</v>
      </c>
      <c r="AN139" s="43" t="s">
        <v>81</v>
      </c>
      <c r="AO139" s="43" t="s">
        <v>73</v>
      </c>
      <c r="AP139" s="67" t="s">
        <v>73</v>
      </c>
      <c r="AQ139" s="70" t="s">
        <v>4</v>
      </c>
      <c r="AR139" s="70" t="s">
        <v>4</v>
      </c>
      <c r="AS139" s="43" t="s">
        <v>100</v>
      </c>
      <c r="AT139" s="43" t="s">
        <v>100</v>
      </c>
      <c r="AU139" s="43" t="s">
        <v>75</v>
      </c>
      <c r="AV139" s="43" t="s">
        <v>91</v>
      </c>
      <c r="AW139" s="43" t="s">
        <v>102</v>
      </c>
      <c r="AX139" s="43" t="s">
        <v>99</v>
      </c>
      <c r="AY139" s="43" t="s">
        <v>94</v>
      </c>
      <c r="AZ139" s="43" t="s">
        <v>73</v>
      </c>
      <c r="BA139" s="43" t="s">
        <v>73</v>
      </c>
      <c r="BB139" s="43" t="s">
        <v>103</v>
      </c>
      <c r="BC139" s="70" t="s">
        <v>4</v>
      </c>
      <c r="BD139" s="43" t="s">
        <v>4</v>
      </c>
      <c r="BE139" s="43" t="s">
        <v>4</v>
      </c>
      <c r="BF139" s="43" t="s">
        <v>4</v>
      </c>
      <c r="BG139" s="43" t="s">
        <v>4</v>
      </c>
      <c r="BH139" s="43" t="s">
        <v>4</v>
      </c>
      <c r="BI139" s="43" t="s">
        <v>4</v>
      </c>
      <c r="BJ139" s="43" t="s">
        <v>4</v>
      </c>
      <c r="BK139" s="43" t="s">
        <v>4</v>
      </c>
      <c r="BL139" s="43" t="s">
        <v>100</v>
      </c>
      <c r="BM139" s="43" t="s">
        <v>96</v>
      </c>
      <c r="BN139" s="43" t="s">
        <v>91</v>
      </c>
      <c r="BO139" s="43" t="s">
        <v>73</v>
      </c>
      <c r="BP139" s="43" t="s">
        <v>100</v>
      </c>
      <c r="BQ139" s="43" t="s">
        <v>103</v>
      </c>
      <c r="BR139" s="43" t="s">
        <v>93</v>
      </c>
      <c r="BS139" s="43" t="s">
        <v>4</v>
      </c>
      <c r="BT139" s="43" t="s">
        <v>4</v>
      </c>
      <c r="BU139" s="43" t="s">
        <v>4</v>
      </c>
      <c r="BV139" s="43" t="s">
        <v>4</v>
      </c>
      <c r="BW139" s="43" t="s">
        <v>4</v>
      </c>
      <c r="BX139" s="43" t="s">
        <v>4</v>
      </c>
      <c r="BY139" s="43" t="s">
        <v>4</v>
      </c>
      <c r="BZ139" s="43" t="s">
        <v>4</v>
      </c>
      <c r="CA139" s="43" t="s">
        <v>4</v>
      </c>
      <c r="CB139" s="43" t="s">
        <v>4</v>
      </c>
      <c r="CC139" s="43" t="s">
        <v>4</v>
      </c>
      <c r="CD139" s="43" t="s">
        <v>4</v>
      </c>
      <c r="CE139" s="43" t="s">
        <v>4</v>
      </c>
      <c r="CF139" s="43" t="s">
        <v>4</v>
      </c>
      <c r="CG139" s="43" t="s">
        <v>4</v>
      </c>
      <c r="CH139" s="43" t="s">
        <v>4</v>
      </c>
      <c r="CI139" s="43" t="s">
        <v>4</v>
      </c>
      <c r="CJ139" s="43" t="s">
        <v>4</v>
      </c>
      <c r="CK139" s="43" t="s">
        <v>4</v>
      </c>
      <c r="CL139" s="43" t="s">
        <v>4</v>
      </c>
      <c r="CM139" s="43" t="s">
        <v>4</v>
      </c>
      <c r="CN139" s="43" t="s">
        <v>4</v>
      </c>
      <c r="CO139" s="43" t="s">
        <v>4</v>
      </c>
      <c r="CP139" s="43" t="s">
        <v>4</v>
      </c>
      <c r="CQ139" s="43" t="s">
        <v>4</v>
      </c>
      <c r="CR139" s="43" t="s">
        <v>4</v>
      </c>
      <c r="CS139" s="43" t="s">
        <v>4</v>
      </c>
      <c r="CT139" s="43" t="s">
        <v>4</v>
      </c>
      <c r="CU139" s="43" t="s">
        <v>4</v>
      </c>
      <c r="CV139" s="43" t="s">
        <v>4</v>
      </c>
      <c r="CW139" s="43" t="s">
        <v>4</v>
      </c>
      <c r="CX139" s="43" t="s">
        <v>4</v>
      </c>
      <c r="CY139" s="43" t="s">
        <v>4</v>
      </c>
      <c r="CZ139" s="43" t="s">
        <v>4</v>
      </c>
      <c r="DA139" s="43" t="s">
        <v>4</v>
      </c>
      <c r="DB139" s="43" t="s">
        <v>4</v>
      </c>
      <c r="DC139" s="43" t="s">
        <v>4</v>
      </c>
      <c r="DD139" s="43" t="s">
        <v>4</v>
      </c>
      <c r="DE139" s="43" t="s">
        <v>4</v>
      </c>
      <c r="DF139" s="43" t="s">
        <v>4</v>
      </c>
      <c r="DG139" s="43" t="s">
        <v>4</v>
      </c>
      <c r="DH139" s="43" t="s">
        <v>4</v>
      </c>
      <c r="DI139" s="43" t="s">
        <v>4</v>
      </c>
      <c r="DJ139" s="43" t="s">
        <v>4</v>
      </c>
      <c r="DK139" s="43" t="s">
        <v>4</v>
      </c>
      <c r="DL139" s="43" t="s">
        <v>4</v>
      </c>
      <c r="DM139" s="43" t="s">
        <v>4</v>
      </c>
      <c r="DN139" s="43" t="s">
        <v>4</v>
      </c>
      <c r="DO139" s="43" t="s">
        <v>4</v>
      </c>
      <c r="DP139" s="43" t="s">
        <v>4</v>
      </c>
      <c r="DQ139" s="43" t="s">
        <v>4</v>
      </c>
      <c r="DT139" s="37" t="b">
        <f>IFERROR(VLOOKUP(A139,'peptide ligands'!A:D,4,0),FALSE)</f>
        <v>0</v>
      </c>
    </row>
    <row r="140" spans="1:124" ht="17" thickBot="1" x14ac:dyDescent="0.25">
      <c r="A140" t="s">
        <v>366</v>
      </c>
      <c r="B140" s="37" t="str">
        <f>VLOOKUP($A140,endogenous!$A:$B,2,0)</f>
        <v>iapp_mouse</v>
      </c>
      <c r="C140" s="43" t="s">
        <v>4</v>
      </c>
      <c r="D140" s="43" t="s">
        <v>4</v>
      </c>
      <c r="E140" s="43" t="s">
        <v>4</v>
      </c>
      <c r="F140" s="43" t="s">
        <v>4</v>
      </c>
      <c r="G140" s="43" t="s">
        <v>4</v>
      </c>
      <c r="H140" s="43" t="s">
        <v>4</v>
      </c>
      <c r="I140" s="43" t="s">
        <v>4</v>
      </c>
      <c r="J140" s="43" t="s">
        <v>4</v>
      </c>
      <c r="K140" s="43" t="s">
        <v>4</v>
      </c>
      <c r="L140" s="43" t="s">
        <v>4</v>
      </c>
      <c r="M140" s="43" t="s">
        <v>4</v>
      </c>
      <c r="N140" s="43" t="s">
        <v>4</v>
      </c>
      <c r="O140" s="43" t="s">
        <v>4</v>
      </c>
      <c r="P140" s="43" t="s">
        <v>4</v>
      </c>
      <c r="Q140" s="43" t="s">
        <v>95</v>
      </c>
      <c r="R140" s="91"/>
      <c r="S140" s="43" t="s">
        <v>192</v>
      </c>
      <c r="T140" s="43" t="s">
        <v>100</v>
      </c>
      <c r="U140" s="57" t="s">
        <v>103</v>
      </c>
      <c r="V140" s="43" t="s">
        <v>102</v>
      </c>
      <c r="W140" s="43" t="s">
        <v>4</v>
      </c>
      <c r="X140" s="43" t="s">
        <v>103</v>
      </c>
      <c r="Y140" s="90"/>
      <c r="Z140" s="103" t="s">
        <v>4</v>
      </c>
      <c r="AA140" s="103" t="s">
        <v>4</v>
      </c>
      <c r="AB140" s="103" t="s">
        <v>4</v>
      </c>
      <c r="AC140" s="65" t="s">
        <v>192</v>
      </c>
      <c r="AD140" s="43" t="s">
        <v>102</v>
      </c>
      <c r="AE140" s="43" t="s">
        <v>103</v>
      </c>
      <c r="AF140" s="43" t="s">
        <v>97</v>
      </c>
      <c r="AG140" s="43" t="s">
        <v>98</v>
      </c>
      <c r="AH140" s="43" t="s">
        <v>94</v>
      </c>
      <c r="AI140" s="43" t="s">
        <v>102</v>
      </c>
      <c r="AJ140" s="43" t="s">
        <v>100</v>
      </c>
      <c r="AK140" s="43" t="s">
        <v>75</v>
      </c>
      <c r="AL140" s="43" t="s">
        <v>94</v>
      </c>
      <c r="AM140" s="43" t="s">
        <v>96</v>
      </c>
      <c r="AN140" s="43" t="s">
        <v>98</v>
      </c>
      <c r="AO140" s="43" t="s">
        <v>73</v>
      </c>
      <c r="AP140" s="68" t="s">
        <v>73</v>
      </c>
      <c r="AQ140" s="73" t="s">
        <v>4</v>
      </c>
      <c r="AR140" s="73" t="s">
        <v>4</v>
      </c>
      <c r="AS140" s="43" t="s">
        <v>100</v>
      </c>
      <c r="AT140" s="43" t="s">
        <v>100</v>
      </c>
      <c r="AU140" s="43" t="s">
        <v>94</v>
      </c>
      <c r="AV140" s="43" t="s">
        <v>91</v>
      </c>
      <c r="AW140" s="43" t="s">
        <v>72</v>
      </c>
      <c r="AX140" s="43" t="s">
        <v>96</v>
      </c>
      <c r="AY140" s="43" t="s">
        <v>94</v>
      </c>
      <c r="AZ140" s="43" t="s">
        <v>72</v>
      </c>
      <c r="BA140" s="43" t="s">
        <v>72</v>
      </c>
      <c r="BB140" s="43" t="s">
        <v>103</v>
      </c>
      <c r="BC140" s="73" t="s">
        <v>4</v>
      </c>
      <c r="BD140" s="43" t="s">
        <v>4</v>
      </c>
      <c r="BE140" s="43" t="s">
        <v>4</v>
      </c>
      <c r="BF140" s="43" t="s">
        <v>4</v>
      </c>
      <c r="BG140" s="43" t="s">
        <v>4</v>
      </c>
      <c r="BH140" s="43" t="s">
        <v>4</v>
      </c>
      <c r="BI140" s="43" t="s">
        <v>4</v>
      </c>
      <c r="BJ140" s="43" t="s">
        <v>4</v>
      </c>
      <c r="BK140" s="43" t="s">
        <v>4</v>
      </c>
      <c r="BL140" s="43" t="s">
        <v>100</v>
      </c>
      <c r="BM140" s="43" t="s">
        <v>96</v>
      </c>
      <c r="BN140" s="43" t="s">
        <v>91</v>
      </c>
      <c r="BO140" s="43" t="s">
        <v>73</v>
      </c>
      <c r="BP140" s="43" t="s">
        <v>100</v>
      </c>
      <c r="BQ140" s="43" t="s">
        <v>103</v>
      </c>
      <c r="BR140" s="43" t="s">
        <v>93</v>
      </c>
      <c r="BS140" s="43" t="s">
        <v>4</v>
      </c>
      <c r="BT140" s="43" t="s">
        <v>4</v>
      </c>
      <c r="BU140" s="43" t="s">
        <v>4</v>
      </c>
      <c r="BV140" s="43" t="s">
        <v>4</v>
      </c>
      <c r="BW140" s="43" t="s">
        <v>4</v>
      </c>
      <c r="BX140" s="43" t="s">
        <v>4</v>
      </c>
      <c r="BY140" s="43" t="s">
        <v>4</v>
      </c>
      <c r="BZ140" s="43" t="s">
        <v>4</v>
      </c>
      <c r="CA140" s="43" t="s">
        <v>4</v>
      </c>
      <c r="CB140" s="43" t="s">
        <v>4</v>
      </c>
      <c r="CC140" s="43" t="s">
        <v>4</v>
      </c>
      <c r="CD140" s="43" t="s">
        <v>4</v>
      </c>
      <c r="CE140" s="43" t="s">
        <v>4</v>
      </c>
      <c r="CF140" s="43" t="s">
        <v>4</v>
      </c>
      <c r="CG140" s="43" t="s">
        <v>4</v>
      </c>
      <c r="CH140" s="43" t="s">
        <v>4</v>
      </c>
      <c r="CI140" s="43" t="s">
        <v>4</v>
      </c>
      <c r="CJ140" s="43" t="s">
        <v>4</v>
      </c>
      <c r="CK140" s="43" t="s">
        <v>4</v>
      </c>
      <c r="CL140" s="43" t="s">
        <v>4</v>
      </c>
      <c r="CM140" s="43" t="s">
        <v>4</v>
      </c>
      <c r="CN140" s="43" t="s">
        <v>4</v>
      </c>
      <c r="CO140" s="43" t="s">
        <v>4</v>
      </c>
      <c r="CP140" s="43" t="s">
        <v>4</v>
      </c>
      <c r="CQ140" s="43" t="s">
        <v>4</v>
      </c>
      <c r="CR140" s="43" t="s">
        <v>4</v>
      </c>
      <c r="CS140" s="43" t="s">
        <v>4</v>
      </c>
      <c r="CT140" s="43" t="s">
        <v>4</v>
      </c>
      <c r="CU140" s="43" t="s">
        <v>4</v>
      </c>
      <c r="CV140" s="43" t="s">
        <v>4</v>
      </c>
      <c r="CW140" s="43" t="s">
        <v>4</v>
      </c>
      <c r="CX140" s="43" t="s">
        <v>4</v>
      </c>
      <c r="CY140" s="43" t="s">
        <v>4</v>
      </c>
      <c r="CZ140" s="43" t="s">
        <v>4</v>
      </c>
      <c r="DA140" s="43" t="s">
        <v>4</v>
      </c>
      <c r="DB140" s="43" t="s">
        <v>4</v>
      </c>
      <c r="DC140" s="43" t="s">
        <v>4</v>
      </c>
      <c r="DD140" s="43" t="s">
        <v>4</v>
      </c>
      <c r="DE140" s="43" t="s">
        <v>4</v>
      </c>
      <c r="DF140" s="43" t="s">
        <v>4</v>
      </c>
      <c r="DG140" s="43" t="s">
        <v>4</v>
      </c>
      <c r="DH140" s="43" t="s">
        <v>4</v>
      </c>
      <c r="DI140" s="43" t="s">
        <v>4</v>
      </c>
      <c r="DJ140" s="43" t="s">
        <v>4</v>
      </c>
      <c r="DK140" s="43" t="s">
        <v>4</v>
      </c>
      <c r="DL140" s="43" t="s">
        <v>4</v>
      </c>
      <c r="DM140" s="43" t="s">
        <v>4</v>
      </c>
      <c r="DN140" s="43" t="s">
        <v>4</v>
      </c>
      <c r="DO140" s="73" t="s">
        <v>4</v>
      </c>
      <c r="DP140" s="73" t="s">
        <v>4</v>
      </c>
      <c r="DQ140" s="73" t="s">
        <v>4</v>
      </c>
      <c r="DT140" s="37" t="b">
        <f>IFERROR(VLOOKUP(A140,'peptide ligands'!A:D,4,0),FALSE)</f>
        <v>0</v>
      </c>
    </row>
    <row r="141" spans="1:124" s="51" customFormat="1" x14ac:dyDescent="0.2">
      <c r="A141" s="51" t="s">
        <v>119</v>
      </c>
      <c r="B141" s="58" t="str">
        <f>VLOOKUP($A141,endogenous!$A:$B,2,0)</f>
        <v>calc_human</v>
      </c>
      <c r="C141" s="58"/>
      <c r="D141" s="52" t="s">
        <v>4</v>
      </c>
      <c r="E141" s="52" t="s">
        <v>4</v>
      </c>
      <c r="F141" s="52" t="s">
        <v>4</v>
      </c>
      <c r="G141" s="52" t="s">
        <v>4</v>
      </c>
      <c r="H141" s="52" t="s">
        <v>4</v>
      </c>
      <c r="I141" s="52" t="s">
        <v>4</v>
      </c>
      <c r="J141" s="52" t="s">
        <v>4</v>
      </c>
      <c r="K141" s="52" t="s">
        <v>4</v>
      </c>
      <c r="L141" s="52" t="s">
        <v>4</v>
      </c>
      <c r="M141" s="52" t="s">
        <v>4</v>
      </c>
      <c r="N141" s="52" t="s">
        <v>4</v>
      </c>
      <c r="O141" s="52" t="s">
        <v>4</v>
      </c>
      <c r="P141" s="51" t="s">
        <v>4</v>
      </c>
      <c r="Q141" s="51" t="s">
        <v>4</v>
      </c>
      <c r="R141" s="101"/>
      <c r="S141" s="52" t="s">
        <v>192</v>
      </c>
      <c r="T141" s="52" t="s">
        <v>91</v>
      </c>
      <c r="U141" s="66" t="s">
        <v>100</v>
      </c>
      <c r="V141" s="59" t="s">
        <v>94</v>
      </c>
      <c r="W141" s="52" t="s">
        <v>73</v>
      </c>
      <c r="X141" s="52" t="s">
        <v>103</v>
      </c>
      <c r="Y141" s="91"/>
      <c r="Z141" s="102" t="s">
        <v>4</v>
      </c>
      <c r="AA141" s="102" t="s">
        <v>4</v>
      </c>
      <c r="AB141" s="102" t="s">
        <v>4</v>
      </c>
      <c r="AC141" s="62" t="s">
        <v>192</v>
      </c>
      <c r="AD141" s="52" t="s">
        <v>101</v>
      </c>
      <c r="AE141" s="52" t="s">
        <v>94</v>
      </c>
      <c r="AF141" s="52" t="s">
        <v>91</v>
      </c>
      <c r="AG141" s="52" t="s">
        <v>103</v>
      </c>
      <c r="AH141" s="52" t="s">
        <v>93</v>
      </c>
      <c r="AI141" s="52" t="s">
        <v>103</v>
      </c>
      <c r="AJ141" s="52" t="s">
        <v>97</v>
      </c>
      <c r="AK141" s="52" t="s">
        <v>74</v>
      </c>
      <c r="AL141" s="52" t="s">
        <v>75</v>
      </c>
      <c r="AM141" s="52" t="s">
        <v>100</v>
      </c>
      <c r="AN141" s="52" t="s">
        <v>95</v>
      </c>
      <c r="AO141" s="52" t="s">
        <v>75</v>
      </c>
      <c r="AP141" s="70" t="s">
        <v>81</v>
      </c>
      <c r="AQ141" s="70" t="s">
        <v>103</v>
      </c>
      <c r="AR141" s="72" t="s">
        <v>75</v>
      </c>
      <c r="AS141" s="52" t="s">
        <v>4</v>
      </c>
      <c r="AT141" s="52" t="s">
        <v>4</v>
      </c>
      <c r="AU141" s="52" t="s">
        <v>72</v>
      </c>
      <c r="AV141" s="52" t="s">
        <v>97</v>
      </c>
      <c r="AW141" s="52" t="s">
        <v>103</v>
      </c>
      <c r="AX141" s="52" t="s">
        <v>102</v>
      </c>
      <c r="AY141" s="52" t="s">
        <v>99</v>
      </c>
      <c r="AZ141" s="52" t="s">
        <v>4</v>
      </c>
      <c r="BA141" s="52" t="s">
        <v>4</v>
      </c>
      <c r="BB141" s="52" t="s">
        <v>4</v>
      </c>
      <c r="BC141" s="52" t="s">
        <v>4</v>
      </c>
      <c r="BD141" s="52" t="s">
        <v>4</v>
      </c>
      <c r="BE141" s="52" t="s">
        <v>4</v>
      </c>
      <c r="BF141" s="52" t="s">
        <v>4</v>
      </c>
      <c r="BG141" s="52" t="s">
        <v>4</v>
      </c>
      <c r="BH141" s="52" t="s">
        <v>4</v>
      </c>
      <c r="BI141" s="52" t="s">
        <v>4</v>
      </c>
      <c r="BJ141" s="52" t="s">
        <v>4</v>
      </c>
      <c r="BK141" s="52" t="s">
        <v>4</v>
      </c>
      <c r="BL141" s="52" t="s">
        <v>91</v>
      </c>
      <c r="BM141" s="52" t="s">
        <v>96</v>
      </c>
      <c r="BN141" s="52" t="s">
        <v>91</v>
      </c>
      <c r="BO141" s="52" t="s">
        <v>102</v>
      </c>
      <c r="BP141" s="52" t="s">
        <v>72</v>
      </c>
      <c r="BQ141" s="52" t="s">
        <v>4</v>
      </c>
      <c r="BR141" s="52" t="s">
        <v>4</v>
      </c>
      <c r="BS141" s="52" t="s">
        <v>4</v>
      </c>
      <c r="BT141" s="52" t="s">
        <v>4</v>
      </c>
      <c r="BU141" s="52" t="s">
        <v>4</v>
      </c>
      <c r="BV141" s="52" t="s">
        <v>4</v>
      </c>
      <c r="BW141" s="52" t="s">
        <v>4</v>
      </c>
      <c r="BX141" s="52" t="s">
        <v>4</v>
      </c>
      <c r="BY141" s="52" t="s">
        <v>4</v>
      </c>
      <c r="BZ141" s="52" t="s">
        <v>4</v>
      </c>
      <c r="CA141" s="52" t="s">
        <v>4</v>
      </c>
      <c r="CB141" s="52" t="s">
        <v>4</v>
      </c>
      <c r="CC141" s="52" t="s">
        <v>4</v>
      </c>
      <c r="CD141" s="52" t="s">
        <v>4</v>
      </c>
      <c r="CE141" s="52" t="s">
        <v>4</v>
      </c>
      <c r="CF141" s="52" t="s">
        <v>4</v>
      </c>
      <c r="CG141" s="52" t="s">
        <v>4</v>
      </c>
      <c r="CH141" s="52" t="s">
        <v>4</v>
      </c>
      <c r="CI141" s="52" t="s">
        <v>4</v>
      </c>
      <c r="CJ141" s="52" t="s">
        <v>4</v>
      </c>
      <c r="CK141" s="52" t="s">
        <v>4</v>
      </c>
      <c r="CL141" s="52" t="s">
        <v>4</v>
      </c>
      <c r="CM141" s="52" t="s">
        <v>4</v>
      </c>
      <c r="CN141" s="52" t="s">
        <v>4</v>
      </c>
      <c r="CO141" s="52" t="s">
        <v>4</v>
      </c>
      <c r="CP141" s="52" t="s">
        <v>4</v>
      </c>
      <c r="CQ141" s="52" t="s">
        <v>4</v>
      </c>
      <c r="CR141" s="52" t="s">
        <v>4</v>
      </c>
      <c r="CS141" s="52" t="s">
        <v>4</v>
      </c>
      <c r="CT141" s="52" t="s">
        <v>4</v>
      </c>
      <c r="CU141" s="52" t="s">
        <v>4</v>
      </c>
      <c r="CV141" s="52" t="s">
        <v>4</v>
      </c>
      <c r="CW141" s="52" t="s">
        <v>4</v>
      </c>
      <c r="CX141" s="52" t="s">
        <v>4</v>
      </c>
      <c r="CY141" s="52" t="s">
        <v>4</v>
      </c>
      <c r="CZ141" s="52" t="s">
        <v>4</v>
      </c>
      <c r="DA141" s="52" t="s">
        <v>4</v>
      </c>
      <c r="DB141" s="52" t="s">
        <v>4</v>
      </c>
      <c r="DC141" s="52" t="s">
        <v>4</v>
      </c>
      <c r="DD141" s="52" t="s">
        <v>4</v>
      </c>
      <c r="DE141" s="52" t="s">
        <v>4</v>
      </c>
      <c r="DF141" s="52" t="s">
        <v>4</v>
      </c>
      <c r="DG141" s="52" t="s">
        <v>4</v>
      </c>
      <c r="DH141" s="52" t="s">
        <v>4</v>
      </c>
      <c r="DI141" s="52" t="s">
        <v>4</v>
      </c>
      <c r="DJ141" s="52" t="s">
        <v>4</v>
      </c>
      <c r="DK141" s="52" t="s">
        <v>4</v>
      </c>
      <c r="DL141" s="52" t="s">
        <v>4</v>
      </c>
      <c r="DM141" s="52" t="s">
        <v>4</v>
      </c>
      <c r="DN141" s="52" t="s">
        <v>4</v>
      </c>
      <c r="DO141" s="43" t="s">
        <v>4</v>
      </c>
      <c r="DP141" s="43" t="s">
        <v>4</v>
      </c>
      <c r="DQ141" s="43" t="s">
        <v>4</v>
      </c>
      <c r="DR141" s="52"/>
      <c r="DS141" s="52"/>
      <c r="DT141" s="58" t="b">
        <f>IFERROR(VLOOKUP(A141,'peptide ligands'!A:D,4,0),FALSE)</f>
        <v>0</v>
      </c>
    </row>
    <row r="142" spans="1:124" x14ac:dyDescent="0.2">
      <c r="A142" t="s">
        <v>372</v>
      </c>
      <c r="B142" s="37" t="str">
        <f>VLOOKUP($A142,endogenous!$A:$B,2,0)</f>
        <v>calc_mouse</v>
      </c>
      <c r="C142" s="37"/>
      <c r="D142" s="43" t="s">
        <v>4</v>
      </c>
      <c r="E142" s="43" t="s">
        <v>4</v>
      </c>
      <c r="F142" s="43" t="s">
        <v>4</v>
      </c>
      <c r="G142" s="43" t="s">
        <v>4</v>
      </c>
      <c r="H142" s="43" t="s">
        <v>4</v>
      </c>
      <c r="I142" s="43" t="s">
        <v>4</v>
      </c>
      <c r="J142" s="43" t="s">
        <v>4</v>
      </c>
      <c r="K142" s="43" t="s">
        <v>4</v>
      </c>
      <c r="L142" s="43" t="s">
        <v>4</v>
      </c>
      <c r="M142" s="43" t="s">
        <v>4</v>
      </c>
      <c r="N142" s="43" t="s">
        <v>4</v>
      </c>
      <c r="O142" s="43" t="s">
        <v>4</v>
      </c>
      <c r="P142" s="43" t="s">
        <v>4</v>
      </c>
      <c r="Q142" s="43" t="s">
        <v>4</v>
      </c>
      <c r="R142" s="91"/>
      <c r="S142" s="43" t="s">
        <v>192</v>
      </c>
      <c r="T142" s="43" t="s">
        <v>91</v>
      </c>
      <c r="U142" s="67" t="s">
        <v>100</v>
      </c>
      <c r="V142" s="57" t="s">
        <v>94</v>
      </c>
      <c r="W142" s="43" t="s">
        <v>73</v>
      </c>
      <c r="X142" s="43" t="s">
        <v>103</v>
      </c>
      <c r="Y142" s="90"/>
      <c r="Z142" s="102" t="s">
        <v>4</v>
      </c>
      <c r="AA142" s="102" t="s">
        <v>4</v>
      </c>
      <c r="AB142" s="102" t="s">
        <v>4</v>
      </c>
      <c r="AC142" s="57" t="s">
        <v>192</v>
      </c>
      <c r="AD142" s="43" t="s">
        <v>101</v>
      </c>
      <c r="AE142" s="43" t="s">
        <v>94</v>
      </c>
      <c r="AF142" s="43" t="s">
        <v>91</v>
      </c>
      <c r="AG142" s="43" t="s">
        <v>103</v>
      </c>
      <c r="AH142" s="43" t="s">
        <v>93</v>
      </c>
      <c r="AI142" s="43" t="s">
        <v>103</v>
      </c>
      <c r="AJ142" s="43" t="s">
        <v>97</v>
      </c>
      <c r="AK142" s="43" t="s">
        <v>74</v>
      </c>
      <c r="AL142" s="43" t="s">
        <v>94</v>
      </c>
      <c r="AM142" s="43" t="s">
        <v>100</v>
      </c>
      <c r="AN142" s="43" t="s">
        <v>95</v>
      </c>
      <c r="AO142" s="43" t="s">
        <v>75</v>
      </c>
      <c r="AP142" s="43" t="s">
        <v>81</v>
      </c>
      <c r="AQ142" s="43" t="s">
        <v>103</v>
      </c>
      <c r="AR142" s="67" t="s">
        <v>75</v>
      </c>
      <c r="AS142" s="43" t="s">
        <v>4</v>
      </c>
      <c r="AT142" s="43" t="s">
        <v>4</v>
      </c>
      <c r="AU142" s="43" t="s">
        <v>72</v>
      </c>
      <c r="AV142" s="43" t="s">
        <v>97</v>
      </c>
      <c r="AW142" s="43" t="s">
        <v>103</v>
      </c>
      <c r="AX142" s="43" t="s">
        <v>73</v>
      </c>
      <c r="AY142" s="43" t="s">
        <v>99</v>
      </c>
      <c r="AZ142" s="43" t="s">
        <v>4</v>
      </c>
      <c r="BA142" s="43" t="s">
        <v>4</v>
      </c>
      <c r="BB142" s="43" t="s">
        <v>4</v>
      </c>
      <c r="BC142" s="43" t="s">
        <v>4</v>
      </c>
      <c r="BD142" s="43" t="s">
        <v>4</v>
      </c>
      <c r="BE142" s="43" t="s">
        <v>4</v>
      </c>
      <c r="BF142" s="43" t="s">
        <v>4</v>
      </c>
      <c r="BG142" s="43" t="s">
        <v>4</v>
      </c>
      <c r="BH142" s="43" t="s">
        <v>4</v>
      </c>
      <c r="BI142" s="43" t="s">
        <v>4</v>
      </c>
      <c r="BJ142" s="43" t="s">
        <v>4</v>
      </c>
      <c r="BK142" s="43" t="s">
        <v>4</v>
      </c>
      <c r="BL142" s="43" t="s">
        <v>91</v>
      </c>
      <c r="BM142" s="43" t="s">
        <v>96</v>
      </c>
      <c r="BN142" s="43" t="s">
        <v>89</v>
      </c>
      <c r="BO142" s="43" t="s">
        <v>102</v>
      </c>
      <c r="BP142" s="43" t="s">
        <v>72</v>
      </c>
      <c r="BQ142" s="43" t="s">
        <v>4</v>
      </c>
      <c r="BR142" s="43" t="s">
        <v>4</v>
      </c>
      <c r="BS142" s="43" t="s">
        <v>4</v>
      </c>
      <c r="BT142" s="43" t="s">
        <v>4</v>
      </c>
      <c r="BU142" s="43" t="s">
        <v>4</v>
      </c>
      <c r="BV142" s="43" t="s">
        <v>4</v>
      </c>
      <c r="BW142" s="43" t="s">
        <v>4</v>
      </c>
      <c r="BX142" s="43" t="s">
        <v>4</v>
      </c>
      <c r="BY142" s="43" t="s">
        <v>4</v>
      </c>
      <c r="BZ142" s="43" t="s">
        <v>4</v>
      </c>
      <c r="CA142" s="43" t="s">
        <v>4</v>
      </c>
      <c r="CB142" s="43" t="s">
        <v>4</v>
      </c>
      <c r="CC142" s="43" t="s">
        <v>4</v>
      </c>
      <c r="CD142" s="43" t="s">
        <v>4</v>
      </c>
      <c r="CE142" s="43" t="s">
        <v>4</v>
      </c>
      <c r="CF142" s="43" t="s">
        <v>4</v>
      </c>
      <c r="CG142" s="43" t="s">
        <v>4</v>
      </c>
      <c r="CH142" s="43" t="s">
        <v>4</v>
      </c>
      <c r="CI142" s="43" t="s">
        <v>4</v>
      </c>
      <c r="CJ142" s="43" t="s">
        <v>4</v>
      </c>
      <c r="CK142" s="43" t="s">
        <v>4</v>
      </c>
      <c r="CL142" s="43" t="s">
        <v>4</v>
      </c>
      <c r="CM142" s="43" t="s">
        <v>4</v>
      </c>
      <c r="CN142" s="43" t="s">
        <v>4</v>
      </c>
      <c r="CO142" s="43" t="s">
        <v>4</v>
      </c>
      <c r="CP142" s="43" t="s">
        <v>4</v>
      </c>
      <c r="CQ142" s="43" t="s">
        <v>4</v>
      </c>
      <c r="CR142" s="43" t="s">
        <v>4</v>
      </c>
      <c r="CS142" s="43" t="s">
        <v>4</v>
      </c>
      <c r="CT142" s="43" t="s">
        <v>4</v>
      </c>
      <c r="CU142" s="43" t="s">
        <v>4</v>
      </c>
      <c r="CV142" s="43" t="s">
        <v>4</v>
      </c>
      <c r="CW142" s="43" t="s">
        <v>4</v>
      </c>
      <c r="CX142" s="43" t="s">
        <v>4</v>
      </c>
      <c r="CY142" s="43" t="s">
        <v>4</v>
      </c>
      <c r="CZ142" s="43" t="s">
        <v>4</v>
      </c>
      <c r="DA142" s="43" t="s">
        <v>4</v>
      </c>
      <c r="DB142" s="43" t="s">
        <v>4</v>
      </c>
      <c r="DC142" s="43" t="s">
        <v>4</v>
      </c>
      <c r="DD142" s="43" t="s">
        <v>4</v>
      </c>
      <c r="DE142" s="43" t="s">
        <v>4</v>
      </c>
      <c r="DF142" s="43" t="s">
        <v>4</v>
      </c>
      <c r="DG142" s="43" t="s">
        <v>4</v>
      </c>
      <c r="DH142" s="43" t="s">
        <v>4</v>
      </c>
      <c r="DI142" s="43" t="s">
        <v>4</v>
      </c>
      <c r="DJ142" s="43" t="s">
        <v>4</v>
      </c>
      <c r="DK142" s="43" t="s">
        <v>4</v>
      </c>
      <c r="DL142" s="43" t="s">
        <v>4</v>
      </c>
      <c r="DM142" s="43" t="s">
        <v>4</v>
      </c>
      <c r="DN142" s="43" t="s">
        <v>4</v>
      </c>
      <c r="DO142" s="43" t="s">
        <v>4</v>
      </c>
      <c r="DP142" s="43" t="s">
        <v>4</v>
      </c>
      <c r="DQ142" s="43" t="s">
        <v>4</v>
      </c>
      <c r="DT142" s="37" t="b">
        <f>IFERROR(VLOOKUP(A142,'peptide ligands'!A:D,4,0),FALSE)</f>
        <v>0</v>
      </c>
    </row>
    <row r="143" spans="1:124" ht="17" thickBot="1" x14ac:dyDescent="0.25">
      <c r="A143" t="s">
        <v>375</v>
      </c>
      <c r="B143" s="37" t="str">
        <f>VLOOKUP($A143,endogenous!$A:$B,2,0)</f>
        <v>calc_rat</v>
      </c>
      <c r="C143" s="37"/>
      <c r="D143" s="43" t="s">
        <v>4</v>
      </c>
      <c r="E143" s="43" t="s">
        <v>4</v>
      </c>
      <c r="F143" s="43" t="s">
        <v>4</v>
      </c>
      <c r="G143" s="43" t="s">
        <v>4</v>
      </c>
      <c r="H143" s="43" t="s">
        <v>4</v>
      </c>
      <c r="I143" s="43" t="s">
        <v>4</v>
      </c>
      <c r="J143" s="43" t="s">
        <v>4</v>
      </c>
      <c r="K143" s="43" t="s">
        <v>4</v>
      </c>
      <c r="L143" s="43" t="s">
        <v>4</v>
      </c>
      <c r="M143" s="73" t="s">
        <v>4</v>
      </c>
      <c r="N143" s="73" t="s">
        <v>4</v>
      </c>
      <c r="O143" s="73" t="s">
        <v>4</v>
      </c>
      <c r="P143" s="43" t="s">
        <v>4</v>
      </c>
      <c r="Q143" s="43" t="s">
        <v>4</v>
      </c>
      <c r="R143" s="91"/>
      <c r="S143" s="43" t="s">
        <v>192</v>
      </c>
      <c r="T143" s="43" t="s">
        <v>91</v>
      </c>
      <c r="U143" s="68" t="s">
        <v>100</v>
      </c>
      <c r="V143" s="57" t="s">
        <v>94</v>
      </c>
      <c r="W143" s="43" t="s">
        <v>73</v>
      </c>
      <c r="X143" s="43" t="s">
        <v>103</v>
      </c>
      <c r="Y143" s="90"/>
      <c r="Z143" s="103" t="s">
        <v>4</v>
      </c>
      <c r="AA143" s="103" t="s">
        <v>4</v>
      </c>
      <c r="AB143" s="103" t="s">
        <v>4</v>
      </c>
      <c r="AC143" s="57" t="s">
        <v>192</v>
      </c>
      <c r="AD143" s="43" t="s">
        <v>101</v>
      </c>
      <c r="AE143" s="43" t="s">
        <v>94</v>
      </c>
      <c r="AF143" s="43" t="s">
        <v>91</v>
      </c>
      <c r="AG143" s="43" t="s">
        <v>103</v>
      </c>
      <c r="AH143" s="43" t="s">
        <v>93</v>
      </c>
      <c r="AI143" s="43" t="s">
        <v>103</v>
      </c>
      <c r="AJ143" s="43" t="s">
        <v>97</v>
      </c>
      <c r="AK143" s="43" t="s">
        <v>74</v>
      </c>
      <c r="AL143" s="43" t="s">
        <v>94</v>
      </c>
      <c r="AM143" s="43" t="s">
        <v>100</v>
      </c>
      <c r="AN143" s="43" t="s">
        <v>95</v>
      </c>
      <c r="AO143" s="43" t="s">
        <v>75</v>
      </c>
      <c r="AP143" s="43" t="s">
        <v>81</v>
      </c>
      <c r="AQ143" s="43" t="s">
        <v>103</v>
      </c>
      <c r="AR143" s="68" t="s">
        <v>75</v>
      </c>
      <c r="AS143" s="74" t="s">
        <v>4</v>
      </c>
      <c r="AT143" s="73" t="s">
        <v>4</v>
      </c>
      <c r="AU143" s="73" t="s">
        <v>72</v>
      </c>
      <c r="AV143" s="73" t="s">
        <v>97</v>
      </c>
      <c r="AW143" s="73" t="s">
        <v>103</v>
      </c>
      <c r="AX143" s="73" t="s">
        <v>73</v>
      </c>
      <c r="AY143" s="73" t="s">
        <v>99</v>
      </c>
      <c r="AZ143" s="73" t="s">
        <v>4</v>
      </c>
      <c r="BA143" s="73" t="s">
        <v>4</v>
      </c>
      <c r="BB143" s="73" t="s">
        <v>4</v>
      </c>
      <c r="BC143" s="43" t="s">
        <v>4</v>
      </c>
      <c r="BD143" s="43" t="s">
        <v>4</v>
      </c>
      <c r="BE143" s="43" t="s">
        <v>4</v>
      </c>
      <c r="BF143" s="43" t="s">
        <v>4</v>
      </c>
      <c r="BG143" s="43" t="s">
        <v>4</v>
      </c>
      <c r="BH143" s="43" t="s">
        <v>4</v>
      </c>
      <c r="BI143" s="43" t="s">
        <v>4</v>
      </c>
      <c r="BJ143" s="43" t="s">
        <v>4</v>
      </c>
      <c r="BK143" s="43" t="s">
        <v>4</v>
      </c>
      <c r="BL143" s="43" t="s">
        <v>91</v>
      </c>
      <c r="BM143" s="43" t="s">
        <v>96</v>
      </c>
      <c r="BN143" s="43" t="s">
        <v>91</v>
      </c>
      <c r="BO143" s="43" t="s">
        <v>102</v>
      </c>
      <c r="BP143" s="43" t="s">
        <v>72</v>
      </c>
      <c r="BQ143" s="43" t="s">
        <v>4</v>
      </c>
      <c r="BR143" s="43" t="s">
        <v>4</v>
      </c>
      <c r="BS143" s="43" t="s">
        <v>4</v>
      </c>
      <c r="BT143" s="43" t="s">
        <v>4</v>
      </c>
      <c r="BU143" s="43" t="s">
        <v>4</v>
      </c>
      <c r="BV143" s="43" t="s">
        <v>4</v>
      </c>
      <c r="BW143" s="43" t="s">
        <v>4</v>
      </c>
      <c r="BX143" s="43" t="s">
        <v>4</v>
      </c>
      <c r="BY143" s="43" t="s">
        <v>4</v>
      </c>
      <c r="BZ143" s="43" t="s">
        <v>4</v>
      </c>
      <c r="CA143" s="43" t="s">
        <v>4</v>
      </c>
      <c r="CB143" s="43" t="s">
        <v>4</v>
      </c>
      <c r="CC143" s="43" t="s">
        <v>4</v>
      </c>
      <c r="CD143" s="43" t="s">
        <v>4</v>
      </c>
      <c r="CE143" s="43" t="s">
        <v>4</v>
      </c>
      <c r="CF143" s="43" t="s">
        <v>4</v>
      </c>
      <c r="CG143" s="43" t="s">
        <v>4</v>
      </c>
      <c r="CH143" s="43" t="s">
        <v>4</v>
      </c>
      <c r="CI143" s="43" t="s">
        <v>4</v>
      </c>
      <c r="CJ143" s="43" t="s">
        <v>4</v>
      </c>
      <c r="CK143" s="43" t="s">
        <v>4</v>
      </c>
      <c r="CL143" s="43" t="s">
        <v>4</v>
      </c>
      <c r="CM143" s="43" t="s">
        <v>4</v>
      </c>
      <c r="CN143" s="43" t="s">
        <v>4</v>
      </c>
      <c r="CO143" s="43" t="s">
        <v>4</v>
      </c>
      <c r="CP143" s="43" t="s">
        <v>4</v>
      </c>
      <c r="CQ143" s="43" t="s">
        <v>4</v>
      </c>
      <c r="CR143" s="43" t="s">
        <v>4</v>
      </c>
      <c r="CS143" s="43" t="s">
        <v>4</v>
      </c>
      <c r="CT143" s="43" t="s">
        <v>4</v>
      </c>
      <c r="CU143" s="43" t="s">
        <v>4</v>
      </c>
      <c r="CV143" s="43" t="s">
        <v>4</v>
      </c>
      <c r="CW143" s="43" t="s">
        <v>4</v>
      </c>
      <c r="CX143" s="43" t="s">
        <v>4</v>
      </c>
      <c r="CY143" s="43" t="s">
        <v>4</v>
      </c>
      <c r="CZ143" s="43" t="s">
        <v>4</v>
      </c>
      <c r="DA143" s="43" t="s">
        <v>4</v>
      </c>
      <c r="DB143" s="43" t="s">
        <v>4</v>
      </c>
      <c r="DC143" s="43" t="s">
        <v>4</v>
      </c>
      <c r="DD143" s="43" t="s">
        <v>4</v>
      </c>
      <c r="DE143" s="43" t="s">
        <v>4</v>
      </c>
      <c r="DF143" s="43" t="s">
        <v>4</v>
      </c>
      <c r="DG143" s="43" t="s">
        <v>4</v>
      </c>
      <c r="DH143" s="43" t="s">
        <v>4</v>
      </c>
      <c r="DI143" s="43" t="s">
        <v>4</v>
      </c>
      <c r="DJ143" s="43" t="s">
        <v>4</v>
      </c>
      <c r="DK143" s="43" t="s">
        <v>4</v>
      </c>
      <c r="DL143" s="43" t="s">
        <v>4</v>
      </c>
      <c r="DM143" s="43" t="s">
        <v>4</v>
      </c>
      <c r="DN143" s="43" t="s">
        <v>4</v>
      </c>
      <c r="DO143" s="43" t="s">
        <v>4</v>
      </c>
      <c r="DP143" s="43" t="s">
        <v>4</v>
      </c>
      <c r="DQ143" s="43" t="s">
        <v>4</v>
      </c>
      <c r="DT143" s="37" t="b">
        <f>IFERROR(VLOOKUP(A143,'peptide ligands'!A:D,4,0),FALSE)</f>
        <v>0</v>
      </c>
    </row>
    <row r="144" spans="1:124" s="51" customFormat="1" ht="17" thickBot="1" x14ac:dyDescent="0.25">
      <c r="A144" s="51" t="s">
        <v>256</v>
      </c>
      <c r="B144" s="58" t="str">
        <f>VLOOKUP($A144,endogenous!$A:$B,2,0)</f>
        <v>tip39_human</v>
      </c>
      <c r="C144" s="58"/>
      <c r="D144" s="52" t="s">
        <v>4</v>
      </c>
      <c r="E144" s="52" t="s">
        <v>4</v>
      </c>
      <c r="F144" s="52" t="s">
        <v>4</v>
      </c>
      <c r="G144" s="52" t="s">
        <v>4</v>
      </c>
      <c r="H144" s="52" t="s">
        <v>4</v>
      </c>
      <c r="I144" s="52" t="s">
        <v>4</v>
      </c>
      <c r="J144" s="52" t="s">
        <v>4</v>
      </c>
      <c r="K144" s="52" t="s">
        <v>4</v>
      </c>
      <c r="L144" s="52" t="s">
        <v>4</v>
      </c>
      <c r="M144" s="70" t="s">
        <v>4</v>
      </c>
      <c r="N144" s="70" t="s">
        <v>4</v>
      </c>
      <c r="O144" s="70" t="s">
        <v>4</v>
      </c>
      <c r="P144" s="52" t="s">
        <v>4</v>
      </c>
      <c r="Q144" s="52" t="s">
        <v>4</v>
      </c>
      <c r="R144" s="91"/>
      <c r="S144" s="52" t="s">
        <v>4</v>
      </c>
      <c r="T144" s="52" t="s">
        <v>4</v>
      </c>
      <c r="U144" s="52" t="s">
        <v>4</v>
      </c>
      <c r="V144" s="70" t="s">
        <v>73</v>
      </c>
      <c r="W144" s="52" t="s">
        <v>94</v>
      </c>
      <c r="X144" s="52" t="s">
        <v>102</v>
      </c>
      <c r="Y144" s="92"/>
      <c r="Z144" s="102" t="s">
        <v>4</v>
      </c>
      <c r="AA144" s="102" t="s">
        <v>4</v>
      </c>
      <c r="AB144" s="102" t="s">
        <v>4</v>
      </c>
      <c r="AC144" s="59" t="s">
        <v>94</v>
      </c>
      <c r="AD144" s="52" t="s">
        <v>102</v>
      </c>
      <c r="AE144" s="52" t="s">
        <v>74</v>
      </c>
      <c r="AF144" s="59" t="s">
        <v>74</v>
      </c>
      <c r="AG144" s="52" t="s">
        <v>102</v>
      </c>
      <c r="AH144" s="52" t="s">
        <v>102</v>
      </c>
      <c r="AI144" s="52" t="s">
        <v>75</v>
      </c>
      <c r="AJ144" s="52" t="s">
        <v>98</v>
      </c>
      <c r="AK144" s="52" t="s">
        <v>89</v>
      </c>
      <c r="AL144" s="52" t="s">
        <v>98</v>
      </c>
      <c r="AM144" s="52" t="s">
        <v>102</v>
      </c>
      <c r="AN144" s="52" t="s">
        <v>98</v>
      </c>
      <c r="AO144" s="52" t="s">
        <v>94</v>
      </c>
      <c r="AP144" s="52" t="s">
        <v>94</v>
      </c>
      <c r="AQ144" s="52" t="s">
        <v>102</v>
      </c>
      <c r="AR144" s="52" t="s">
        <v>102</v>
      </c>
      <c r="AS144" s="70" t="s">
        <v>4</v>
      </c>
      <c r="AT144" s="70" t="s">
        <v>4</v>
      </c>
      <c r="AU144" s="70" t="s">
        <v>4</v>
      </c>
      <c r="AV144" s="70" t="s">
        <v>4</v>
      </c>
      <c r="AW144" s="70" t="s">
        <v>4</v>
      </c>
      <c r="AX144" s="70" t="s">
        <v>4</v>
      </c>
      <c r="AY144" s="70" t="s">
        <v>4</v>
      </c>
      <c r="AZ144" s="70" t="s">
        <v>4</v>
      </c>
      <c r="BA144" s="70" t="s">
        <v>4</v>
      </c>
      <c r="BB144" s="70" t="s">
        <v>4</v>
      </c>
      <c r="BC144" s="52" t="s">
        <v>94</v>
      </c>
      <c r="BD144" s="52" t="s">
        <v>89</v>
      </c>
      <c r="BE144" s="52" t="s">
        <v>98</v>
      </c>
      <c r="BF144" s="52" t="s">
        <v>98</v>
      </c>
      <c r="BG144" s="52" t="s">
        <v>81</v>
      </c>
      <c r="BH144" s="52" t="s">
        <v>92</v>
      </c>
      <c r="BI144" s="52" t="s">
        <v>94</v>
      </c>
      <c r="BJ144" s="52" t="s">
        <v>100</v>
      </c>
      <c r="BK144" s="52" t="s">
        <v>4</v>
      </c>
      <c r="BL144" s="52" t="s">
        <v>4</v>
      </c>
      <c r="BM144" s="52" t="s">
        <v>4</v>
      </c>
      <c r="BN144" s="52" t="s">
        <v>73</v>
      </c>
      <c r="BO144" s="52" t="s">
        <v>93</v>
      </c>
      <c r="BP144" s="52" t="s">
        <v>101</v>
      </c>
      <c r="BQ144" s="52" t="s">
        <v>81</v>
      </c>
      <c r="BR144" s="52" t="s">
        <v>95</v>
      </c>
      <c r="BS144" s="52" t="s">
        <v>94</v>
      </c>
      <c r="BT144" s="52" t="s">
        <v>94</v>
      </c>
      <c r="BU144" s="52" t="s">
        <v>96</v>
      </c>
      <c r="BV144" s="52" t="s">
        <v>94</v>
      </c>
      <c r="BW144" s="52" t="s">
        <v>74</v>
      </c>
      <c r="BX144" s="52" t="s">
        <v>102</v>
      </c>
      <c r="BY144" s="52" t="s">
        <v>72</v>
      </c>
      <c r="BZ144" s="52" t="s">
        <v>4</v>
      </c>
      <c r="CA144" s="52" t="s">
        <v>4</v>
      </c>
      <c r="CB144" s="52" t="s">
        <v>4</v>
      </c>
      <c r="CC144" s="52" t="s">
        <v>4</v>
      </c>
      <c r="CD144" s="52" t="s">
        <v>4</v>
      </c>
      <c r="CE144" s="52" t="s">
        <v>4</v>
      </c>
      <c r="CF144" s="52" t="s">
        <v>4</v>
      </c>
      <c r="CG144" s="52" t="s">
        <v>4</v>
      </c>
      <c r="CH144" s="52" t="s">
        <v>4</v>
      </c>
      <c r="CI144" s="52" t="s">
        <v>4</v>
      </c>
      <c r="CJ144" s="52" t="s">
        <v>4</v>
      </c>
      <c r="CK144" s="52" t="s">
        <v>4</v>
      </c>
      <c r="CL144" s="52" t="s">
        <v>4</v>
      </c>
      <c r="CM144" s="52" t="s">
        <v>4</v>
      </c>
      <c r="CN144" s="52" t="s">
        <v>4</v>
      </c>
      <c r="CO144" s="52" t="s">
        <v>4</v>
      </c>
      <c r="CP144" s="52" t="s">
        <v>4</v>
      </c>
      <c r="CQ144" s="52" t="s">
        <v>4</v>
      </c>
      <c r="CR144" s="52" t="s">
        <v>4</v>
      </c>
      <c r="CS144" s="52" t="s">
        <v>4</v>
      </c>
      <c r="CT144" s="52" t="s">
        <v>4</v>
      </c>
      <c r="CU144" s="52" t="s">
        <v>4</v>
      </c>
      <c r="CV144" s="52" t="s">
        <v>4</v>
      </c>
      <c r="CW144" s="52" t="s">
        <v>4</v>
      </c>
      <c r="CX144" s="52" t="s">
        <v>4</v>
      </c>
      <c r="CY144" s="52" t="s">
        <v>4</v>
      </c>
      <c r="CZ144" s="52" t="s">
        <v>4</v>
      </c>
      <c r="DA144" s="52" t="s">
        <v>4</v>
      </c>
      <c r="DB144" s="52" t="s">
        <v>4</v>
      </c>
      <c r="DC144" s="52" t="s">
        <v>4</v>
      </c>
      <c r="DD144" s="52" t="s">
        <v>4</v>
      </c>
      <c r="DE144" s="52" t="s">
        <v>4</v>
      </c>
      <c r="DF144" s="52" t="s">
        <v>4</v>
      </c>
      <c r="DG144" s="52" t="s">
        <v>4</v>
      </c>
      <c r="DH144" s="52" t="s">
        <v>4</v>
      </c>
      <c r="DI144" s="52" t="s">
        <v>4</v>
      </c>
      <c r="DJ144" s="52" t="s">
        <v>4</v>
      </c>
      <c r="DK144" s="52" t="s">
        <v>4</v>
      </c>
      <c r="DL144" s="52" t="s">
        <v>4</v>
      </c>
      <c r="DM144" s="52" t="s">
        <v>4</v>
      </c>
      <c r="DN144" s="52" t="s">
        <v>4</v>
      </c>
      <c r="DO144" s="52" t="s">
        <v>4</v>
      </c>
      <c r="DP144" s="52" t="s">
        <v>4</v>
      </c>
      <c r="DQ144" s="52" t="s">
        <v>4</v>
      </c>
      <c r="DR144" s="52"/>
      <c r="DS144" s="52"/>
      <c r="DT144" s="58" t="b">
        <f>IFERROR(VLOOKUP(A144,'peptide ligands'!A:D,4,0),FALSE)</f>
        <v>0</v>
      </c>
    </row>
    <row r="145" spans="1:124" x14ac:dyDescent="0.2">
      <c r="A145" t="s">
        <v>253</v>
      </c>
      <c r="B145" s="37" t="str">
        <f>VLOOKUP($A145,endogenous!$A:$B,2,0)</f>
        <v>pthy_human</v>
      </c>
      <c r="C145" s="37"/>
      <c r="D145" s="43" t="s">
        <v>4</v>
      </c>
      <c r="E145" s="43" t="s">
        <v>4</v>
      </c>
      <c r="F145" s="43" t="s">
        <v>4</v>
      </c>
      <c r="G145" s="43" t="s">
        <v>4</v>
      </c>
      <c r="H145" s="43" t="s">
        <v>4</v>
      </c>
      <c r="I145" s="43" t="s">
        <v>4</v>
      </c>
      <c r="J145" s="43" t="s">
        <v>4</v>
      </c>
      <c r="K145" s="43" t="s">
        <v>4</v>
      </c>
      <c r="L145" s="43" t="s">
        <v>4</v>
      </c>
      <c r="M145" s="70" t="s">
        <v>4</v>
      </c>
      <c r="N145" s="70" t="s">
        <v>4</v>
      </c>
      <c r="O145" s="70" t="s">
        <v>4</v>
      </c>
      <c r="P145" s="43" t="s">
        <v>4</v>
      </c>
      <c r="Q145" s="43" t="s">
        <v>4</v>
      </c>
      <c r="R145" s="91"/>
      <c r="S145" s="43" t="s">
        <v>4</v>
      </c>
      <c r="T145" s="43" t="s">
        <v>4</v>
      </c>
      <c r="U145" s="43" t="s">
        <v>4</v>
      </c>
      <c r="V145" s="43" t="s">
        <v>4</v>
      </c>
      <c r="W145" s="43" t="s">
        <v>4</v>
      </c>
      <c r="X145" s="43" t="s">
        <v>73</v>
      </c>
      <c r="Y145" s="90"/>
      <c r="Z145" s="102" t="s">
        <v>4</v>
      </c>
      <c r="AA145" s="102" t="s">
        <v>4</v>
      </c>
      <c r="AB145" s="102" t="s">
        <v>4</v>
      </c>
      <c r="AC145" s="63" t="s">
        <v>96</v>
      </c>
      <c r="AD145" s="43" t="s">
        <v>73</v>
      </c>
      <c r="AE145" s="43" t="s">
        <v>89</v>
      </c>
      <c r="AF145" s="57" t="s">
        <v>99</v>
      </c>
      <c r="AG145" s="43" t="s">
        <v>97</v>
      </c>
      <c r="AH145" s="43" t="s">
        <v>94</v>
      </c>
      <c r="AI145" s="43" t="s">
        <v>101</v>
      </c>
      <c r="AJ145" s="43" t="s">
        <v>81</v>
      </c>
      <c r="AK145" s="43" t="s">
        <v>100</v>
      </c>
      <c r="AL145" s="43" t="s">
        <v>94</v>
      </c>
      <c r="AM145" s="43" t="s">
        <v>91</v>
      </c>
      <c r="AN145" s="43" t="s">
        <v>95</v>
      </c>
      <c r="AO145" s="43" t="s">
        <v>81</v>
      </c>
      <c r="AP145" s="43" t="s">
        <v>94</v>
      </c>
      <c r="AQ145" s="43" t="s">
        <v>100</v>
      </c>
      <c r="AR145" s="43" t="s">
        <v>73</v>
      </c>
      <c r="AS145" s="70" t="s">
        <v>4</v>
      </c>
      <c r="AT145" s="70" t="s">
        <v>4</v>
      </c>
      <c r="AU145" s="70" t="s">
        <v>4</v>
      </c>
      <c r="AV145" s="70" t="s">
        <v>4</v>
      </c>
      <c r="AW145" s="70" t="s">
        <v>4</v>
      </c>
      <c r="AX145" s="70" t="s">
        <v>4</v>
      </c>
      <c r="AY145" s="70" t="s">
        <v>4</v>
      </c>
      <c r="AZ145" s="70" t="s">
        <v>4</v>
      </c>
      <c r="BA145" s="70" t="s">
        <v>4</v>
      </c>
      <c r="BB145" s="70" t="s">
        <v>4</v>
      </c>
      <c r="BC145" s="43" t="s">
        <v>101</v>
      </c>
      <c r="BD145" s="43" t="s">
        <v>89</v>
      </c>
      <c r="BE145" s="43" t="s">
        <v>98</v>
      </c>
      <c r="BF145" s="43" t="s">
        <v>96</v>
      </c>
      <c r="BG145" s="43" t="s">
        <v>89</v>
      </c>
      <c r="BH145" s="43" t="s">
        <v>92</v>
      </c>
      <c r="BI145" s="43" t="s">
        <v>94</v>
      </c>
      <c r="BJ145" s="43" t="s">
        <v>98</v>
      </c>
      <c r="BK145" s="43" t="s">
        <v>95</v>
      </c>
      <c r="BL145" s="43" t="s">
        <v>95</v>
      </c>
      <c r="BM145" s="43" t="s">
        <v>94</v>
      </c>
      <c r="BN145" s="43" t="s">
        <v>97</v>
      </c>
      <c r="BO145" s="43" t="s">
        <v>74</v>
      </c>
      <c r="BP145" s="43" t="s">
        <v>96</v>
      </c>
      <c r="BQ145" s="43" t="s">
        <v>81</v>
      </c>
      <c r="BR145" s="43" t="s">
        <v>100</v>
      </c>
      <c r="BS145" s="66" t="s">
        <v>75</v>
      </c>
      <c r="BT145" s="43" t="s">
        <v>96</v>
      </c>
      <c r="BU145" s="43" t="s">
        <v>102</v>
      </c>
      <c r="BV145" s="43" t="s">
        <v>94</v>
      </c>
      <c r="BW145" s="43" t="s">
        <v>91</v>
      </c>
      <c r="BX145" s="43" t="s">
        <v>102</v>
      </c>
      <c r="BY145" s="43" t="s">
        <v>72</v>
      </c>
      <c r="BZ145" s="43" t="s">
        <v>94</v>
      </c>
      <c r="CA145" s="43" t="s">
        <v>102</v>
      </c>
      <c r="CB145" s="43" t="s">
        <v>72</v>
      </c>
      <c r="CC145" s="43" t="s">
        <v>98</v>
      </c>
      <c r="CD145" s="43" t="s">
        <v>74</v>
      </c>
      <c r="CE145" s="43" t="s">
        <v>102</v>
      </c>
      <c r="CF145" s="43" t="s">
        <v>91</v>
      </c>
      <c r="CG145" s="43" t="s">
        <v>73</v>
      </c>
      <c r="CH145" s="43" t="s">
        <v>97</v>
      </c>
      <c r="CI145" s="43" t="s">
        <v>98</v>
      </c>
      <c r="CJ145" s="43" t="s">
        <v>72</v>
      </c>
      <c r="CK145" s="43" t="s">
        <v>98</v>
      </c>
      <c r="CL145" s="43" t="s">
        <v>95</v>
      </c>
      <c r="CM145" s="43" t="s">
        <v>95</v>
      </c>
      <c r="CN145" s="43" t="s">
        <v>89</v>
      </c>
      <c r="CO145" s="43" t="s">
        <v>74</v>
      </c>
      <c r="CP145" s="43" t="s">
        <v>100</v>
      </c>
      <c r="CQ145" s="43" t="s">
        <v>96</v>
      </c>
      <c r="CR145" s="43" t="s">
        <v>94</v>
      </c>
      <c r="CS145" s="43" t="s">
        <v>96</v>
      </c>
      <c r="CT145" s="43" t="s">
        <v>89</v>
      </c>
      <c r="CU145" s="43" t="s">
        <v>73</v>
      </c>
      <c r="CV145" s="43" t="s">
        <v>81</v>
      </c>
      <c r="CW145" s="43" t="s">
        <v>89</v>
      </c>
      <c r="CX145" s="43" t="s">
        <v>95</v>
      </c>
      <c r="CY145" s="43" t="s">
        <v>73</v>
      </c>
      <c r="CZ145" s="43" t="s">
        <v>94</v>
      </c>
      <c r="DA145" s="43" t="s">
        <v>91</v>
      </c>
      <c r="DB145" s="43" t="s">
        <v>89</v>
      </c>
      <c r="DC145" s="43" t="s">
        <v>102</v>
      </c>
      <c r="DD145" s="43" t="s">
        <v>74</v>
      </c>
      <c r="DE145" s="43" t="s">
        <v>95</v>
      </c>
      <c r="DF145" s="43" t="s">
        <v>102</v>
      </c>
      <c r="DG145" s="43" t="s">
        <v>74</v>
      </c>
      <c r="DH145" s="43" t="s">
        <v>96</v>
      </c>
      <c r="DI145" s="43" t="s">
        <v>100</v>
      </c>
      <c r="DJ145" s="43" t="s">
        <v>96</v>
      </c>
      <c r="DK145" s="43" t="s">
        <v>94</v>
      </c>
      <c r="DL145" s="43" t="s">
        <v>103</v>
      </c>
      <c r="DM145" s="43" t="s">
        <v>95</v>
      </c>
      <c r="DN145" s="43" t="s">
        <v>102</v>
      </c>
      <c r="DO145" s="43" t="s">
        <v>95</v>
      </c>
      <c r="DP145" s="43" t="s">
        <v>73</v>
      </c>
      <c r="DQ145" s="43" t="s">
        <v>97</v>
      </c>
      <c r="DT145" s="37" t="str">
        <f>IFERROR(VLOOKUP(A145,'peptide ligands'!A:D,4,0),FALSE)</f>
        <v>3C4M</v>
      </c>
    </row>
    <row r="146" spans="1:124" x14ac:dyDescent="0.2">
      <c r="A146" t="s">
        <v>360</v>
      </c>
      <c r="B146" s="37" t="str">
        <f>VLOOKUP($A146,endogenous!$A:$B,2,0)</f>
        <v>Q9Z0L6_MOUSE</v>
      </c>
      <c r="C146" s="37"/>
      <c r="D146" s="43" t="s">
        <v>4</v>
      </c>
      <c r="E146" s="43" t="s">
        <v>4</v>
      </c>
      <c r="F146" s="43" t="s">
        <v>4</v>
      </c>
      <c r="G146" s="43" t="s">
        <v>4</v>
      </c>
      <c r="H146" s="43" t="s">
        <v>4</v>
      </c>
      <c r="I146" s="43" t="s">
        <v>4</v>
      </c>
      <c r="J146" s="43" t="s">
        <v>4</v>
      </c>
      <c r="K146" s="43" t="s">
        <v>4</v>
      </c>
      <c r="L146" s="43" t="s">
        <v>95</v>
      </c>
      <c r="M146" s="43" t="s">
        <v>72</v>
      </c>
      <c r="N146" s="43" t="s">
        <v>96</v>
      </c>
      <c r="O146" s="43" t="s">
        <v>98</v>
      </c>
      <c r="P146" s="43" t="s">
        <v>95</v>
      </c>
      <c r="Q146" s="43" t="s">
        <v>98</v>
      </c>
      <c r="R146" s="91"/>
      <c r="S146" s="43" t="s">
        <v>4</v>
      </c>
      <c r="T146" s="43" t="s">
        <v>4</v>
      </c>
      <c r="U146" s="43" t="s">
        <v>4</v>
      </c>
      <c r="V146" s="46" t="s">
        <v>4</v>
      </c>
      <c r="W146" s="43" t="s">
        <v>4</v>
      </c>
      <c r="X146" s="43" t="s">
        <v>102</v>
      </c>
      <c r="Y146" s="90"/>
      <c r="Z146" s="102" t="s">
        <v>4</v>
      </c>
      <c r="AA146" s="102" t="s">
        <v>4</v>
      </c>
      <c r="AB146" s="102" t="s">
        <v>4</v>
      </c>
      <c r="AC146" s="64" t="s">
        <v>96</v>
      </c>
      <c r="AD146" s="43" t="s">
        <v>73</v>
      </c>
      <c r="AE146" s="43" t="s">
        <v>89</v>
      </c>
      <c r="AF146" s="57" t="s">
        <v>99</v>
      </c>
      <c r="AG146" s="43" t="s">
        <v>97</v>
      </c>
      <c r="AH146" s="43" t="s">
        <v>94</v>
      </c>
      <c r="AI146" s="43" t="s">
        <v>101</v>
      </c>
      <c r="AJ146" s="43" t="s">
        <v>81</v>
      </c>
      <c r="AK146" s="43" t="s">
        <v>100</v>
      </c>
      <c r="AL146" s="43" t="s">
        <v>94</v>
      </c>
      <c r="AM146" s="43" t="s">
        <v>91</v>
      </c>
      <c r="AN146" s="43" t="s">
        <v>95</v>
      </c>
      <c r="AO146" s="43" t="s">
        <v>81</v>
      </c>
      <c r="AP146" s="43" t="s">
        <v>94</v>
      </c>
      <c r="AQ146" s="43" t="s">
        <v>102</v>
      </c>
      <c r="AR146" s="43" t="s">
        <v>73</v>
      </c>
      <c r="AS146" s="70" t="s">
        <v>4</v>
      </c>
      <c r="AT146" s="70" t="s">
        <v>4</v>
      </c>
      <c r="AU146" s="70" t="s">
        <v>4</v>
      </c>
      <c r="AV146" s="70" t="s">
        <v>4</v>
      </c>
      <c r="AW146" s="70" t="s">
        <v>4</v>
      </c>
      <c r="AX146" s="70" t="s">
        <v>4</v>
      </c>
      <c r="AY146" s="70" t="s">
        <v>4</v>
      </c>
      <c r="AZ146" s="70" t="s">
        <v>4</v>
      </c>
      <c r="BA146" s="70" t="s">
        <v>4</v>
      </c>
      <c r="BB146" s="70" t="s">
        <v>4</v>
      </c>
      <c r="BC146" s="43" t="s">
        <v>101</v>
      </c>
      <c r="BD146" s="43" t="s">
        <v>89</v>
      </c>
      <c r="BE146" s="43" t="s">
        <v>98</v>
      </c>
      <c r="BF146" s="43" t="s">
        <v>101</v>
      </c>
      <c r="BG146" s="43" t="s">
        <v>97</v>
      </c>
      <c r="BH146" s="43" t="s">
        <v>92</v>
      </c>
      <c r="BI146" s="43" t="s">
        <v>94</v>
      </c>
      <c r="BJ146" s="43" t="s">
        <v>98</v>
      </c>
      <c r="BK146" s="43" t="s">
        <v>98</v>
      </c>
      <c r="BL146" s="43" t="s">
        <v>95</v>
      </c>
      <c r="BM146" s="43" t="s">
        <v>94</v>
      </c>
      <c r="BN146" s="43" t="s">
        <v>97</v>
      </c>
      <c r="BO146" s="43" t="s">
        <v>74</v>
      </c>
      <c r="BP146" s="43" t="s">
        <v>101</v>
      </c>
      <c r="BQ146" s="43" t="s">
        <v>81</v>
      </c>
      <c r="BR146" s="43" t="s">
        <v>100</v>
      </c>
      <c r="BS146" s="67" t="s">
        <v>75</v>
      </c>
      <c r="BT146" s="43" t="s">
        <v>96</v>
      </c>
      <c r="BU146" s="43" t="s">
        <v>73</v>
      </c>
      <c r="BV146" s="43" t="s">
        <v>94</v>
      </c>
      <c r="BW146" s="43" t="s">
        <v>91</v>
      </c>
      <c r="BX146" s="43" t="s">
        <v>96</v>
      </c>
      <c r="BY146" s="43" t="s">
        <v>97</v>
      </c>
      <c r="BZ146" s="43" t="s">
        <v>101</v>
      </c>
      <c r="CA146" s="43" t="s">
        <v>102</v>
      </c>
      <c r="CB146" s="43" t="s">
        <v>102</v>
      </c>
      <c r="CC146" s="43" t="s">
        <v>98</v>
      </c>
      <c r="CD146" s="43" t="s">
        <v>74</v>
      </c>
      <c r="CE146" s="43" t="s">
        <v>91</v>
      </c>
      <c r="CF146" s="43" t="s">
        <v>73</v>
      </c>
      <c r="CG146" s="43" t="s">
        <v>81</v>
      </c>
      <c r="CH146" s="43" t="s">
        <v>97</v>
      </c>
      <c r="CI146" s="43" t="s">
        <v>95</v>
      </c>
      <c r="CJ146" s="43" t="s">
        <v>72</v>
      </c>
      <c r="CK146" s="43" t="s">
        <v>103</v>
      </c>
      <c r="CL146" s="43" t="s">
        <v>95</v>
      </c>
      <c r="CM146" s="43" t="s">
        <v>95</v>
      </c>
      <c r="CN146" s="43" t="s">
        <v>89</v>
      </c>
      <c r="CO146" s="43" t="s">
        <v>89</v>
      </c>
      <c r="CP146" s="43" t="s">
        <v>100</v>
      </c>
      <c r="CQ146" s="43" t="s">
        <v>96</v>
      </c>
      <c r="CR146" s="43" t="s">
        <v>94</v>
      </c>
      <c r="CS146" s="43" t="s">
        <v>96</v>
      </c>
      <c r="CT146" s="43" t="s">
        <v>74</v>
      </c>
      <c r="CU146" s="43" t="s">
        <v>91</v>
      </c>
      <c r="CV146" s="43" t="s">
        <v>100</v>
      </c>
      <c r="CW146" s="43" t="s">
        <v>72</v>
      </c>
      <c r="CX146" s="43" t="s">
        <v>95</v>
      </c>
      <c r="CY146" s="43" t="s">
        <v>73</v>
      </c>
      <c r="CZ146" s="43" t="s">
        <v>94</v>
      </c>
      <c r="DA146" s="43" t="s">
        <v>91</v>
      </c>
      <c r="DB146" s="43" t="s">
        <v>89</v>
      </c>
      <c r="DC146" s="43" t="s">
        <v>91</v>
      </c>
      <c r="DD146" s="43" t="s">
        <v>74</v>
      </c>
      <c r="DE146" s="43" t="s">
        <v>95</v>
      </c>
      <c r="DF146" s="43" t="s">
        <v>102</v>
      </c>
      <c r="DG146" s="43" t="s">
        <v>74</v>
      </c>
      <c r="DH146" s="43" t="s">
        <v>96</v>
      </c>
      <c r="DI146" s="43" t="s">
        <v>74</v>
      </c>
      <c r="DJ146" s="43" t="s">
        <v>96</v>
      </c>
      <c r="DK146" s="43" t="s">
        <v>94</v>
      </c>
      <c r="DL146" s="43" t="s">
        <v>96</v>
      </c>
      <c r="DM146" s="43" t="s">
        <v>95</v>
      </c>
      <c r="DN146" s="43" t="s">
        <v>73</v>
      </c>
      <c r="DO146" s="43" t="s">
        <v>95</v>
      </c>
      <c r="DP146" s="43" t="s">
        <v>73</v>
      </c>
      <c r="DQ146" s="43" t="s">
        <v>97</v>
      </c>
      <c r="DT146" s="37" t="b">
        <f>IFERROR(VLOOKUP(A146,'peptide ligands'!A:D,4,0),FALSE)</f>
        <v>0</v>
      </c>
    </row>
    <row r="147" spans="1:124" ht="17" thickBot="1" x14ac:dyDescent="0.25">
      <c r="A147" t="s">
        <v>363</v>
      </c>
      <c r="B147" s="37" t="str">
        <f>VLOOKUP($A147,endogenous!$A:$B,2,0)</f>
        <v>pthy_rat</v>
      </c>
      <c r="C147" s="37"/>
      <c r="D147" s="43" t="s">
        <v>4</v>
      </c>
      <c r="E147" s="43" t="s">
        <v>4</v>
      </c>
      <c r="F147" s="43" t="s">
        <v>4</v>
      </c>
      <c r="G147" s="43" t="s">
        <v>4</v>
      </c>
      <c r="H147" s="43" t="s">
        <v>4</v>
      </c>
      <c r="I147" s="43" t="s">
        <v>4</v>
      </c>
      <c r="J147" s="43" t="s">
        <v>4</v>
      </c>
      <c r="K147" s="43" t="s">
        <v>4</v>
      </c>
      <c r="L147" s="43" t="s">
        <v>4</v>
      </c>
      <c r="M147" s="70" t="s">
        <v>4</v>
      </c>
      <c r="N147" s="70" t="s">
        <v>4</v>
      </c>
      <c r="O147" s="70" t="s">
        <v>4</v>
      </c>
      <c r="P147" s="43" t="s">
        <v>4</v>
      </c>
      <c r="Q147" s="43" t="s">
        <v>4</v>
      </c>
      <c r="R147" s="91"/>
      <c r="S147" s="43" t="s">
        <v>4</v>
      </c>
      <c r="T147" s="43" t="s">
        <v>4</v>
      </c>
      <c r="U147" s="43" t="s">
        <v>4</v>
      </c>
      <c r="V147" s="43" t="s">
        <v>4</v>
      </c>
      <c r="W147" s="43" t="s">
        <v>4</v>
      </c>
      <c r="X147" s="43" t="s">
        <v>102</v>
      </c>
      <c r="Y147" s="90"/>
      <c r="Z147" s="102" t="s">
        <v>4</v>
      </c>
      <c r="AA147" s="102" t="s">
        <v>4</v>
      </c>
      <c r="AB147" s="102" t="s">
        <v>4</v>
      </c>
      <c r="AC147" s="64" t="s">
        <v>96</v>
      </c>
      <c r="AD147" s="43" t="s">
        <v>73</v>
      </c>
      <c r="AE147" s="43" t="s">
        <v>89</v>
      </c>
      <c r="AF147" s="57" t="s">
        <v>99</v>
      </c>
      <c r="AG147" s="43" t="s">
        <v>97</v>
      </c>
      <c r="AH147" s="43" t="s">
        <v>94</v>
      </c>
      <c r="AI147" s="43" t="s">
        <v>101</v>
      </c>
      <c r="AJ147" s="43" t="s">
        <v>81</v>
      </c>
      <c r="AK147" s="43" t="s">
        <v>100</v>
      </c>
      <c r="AL147" s="43" t="s">
        <v>94</v>
      </c>
      <c r="AM147" s="43" t="s">
        <v>91</v>
      </c>
      <c r="AN147" s="43" t="s">
        <v>95</v>
      </c>
      <c r="AO147" s="43" t="s">
        <v>81</v>
      </c>
      <c r="AP147" s="43" t="s">
        <v>94</v>
      </c>
      <c r="AQ147" s="43" t="s">
        <v>102</v>
      </c>
      <c r="AR147" s="43" t="s">
        <v>73</v>
      </c>
      <c r="AS147" s="70" t="s">
        <v>4</v>
      </c>
      <c r="AT147" s="70" t="s">
        <v>4</v>
      </c>
      <c r="AU147" s="70" t="s">
        <v>4</v>
      </c>
      <c r="AV147" s="70" t="s">
        <v>4</v>
      </c>
      <c r="AW147" s="70" t="s">
        <v>4</v>
      </c>
      <c r="AX147" s="70" t="s">
        <v>4</v>
      </c>
      <c r="AY147" s="70" t="s">
        <v>4</v>
      </c>
      <c r="AZ147" s="70" t="s">
        <v>4</v>
      </c>
      <c r="BA147" s="70" t="s">
        <v>4</v>
      </c>
      <c r="BB147" s="70" t="s">
        <v>4</v>
      </c>
      <c r="BC147" s="43" t="s">
        <v>96</v>
      </c>
      <c r="BD147" s="43" t="s">
        <v>89</v>
      </c>
      <c r="BE147" s="43" t="s">
        <v>98</v>
      </c>
      <c r="BF147" s="43" t="s">
        <v>101</v>
      </c>
      <c r="BG147" s="43" t="s">
        <v>97</v>
      </c>
      <c r="BH147" s="43" t="s">
        <v>92</v>
      </c>
      <c r="BI147" s="43" t="s">
        <v>94</v>
      </c>
      <c r="BJ147" s="43" t="s">
        <v>98</v>
      </c>
      <c r="BK147" s="43" t="s">
        <v>95</v>
      </c>
      <c r="BL147" s="43" t="s">
        <v>95</v>
      </c>
      <c r="BM147" s="43" t="s">
        <v>94</v>
      </c>
      <c r="BN147" s="43" t="s">
        <v>97</v>
      </c>
      <c r="BO147" s="43" t="s">
        <v>74</v>
      </c>
      <c r="BP147" s="43" t="s">
        <v>96</v>
      </c>
      <c r="BQ147" s="43" t="s">
        <v>81</v>
      </c>
      <c r="BR147" s="43" t="s">
        <v>100</v>
      </c>
      <c r="BS147" s="68" t="s">
        <v>75</v>
      </c>
      <c r="BT147" s="43" t="s">
        <v>96</v>
      </c>
      <c r="BU147" s="43" t="s">
        <v>73</v>
      </c>
      <c r="BV147" s="43" t="s">
        <v>94</v>
      </c>
      <c r="BW147" s="43" t="s">
        <v>91</v>
      </c>
      <c r="BX147" s="43" t="s">
        <v>96</v>
      </c>
      <c r="BY147" s="43" t="s">
        <v>97</v>
      </c>
      <c r="BZ147" s="43" t="s">
        <v>101</v>
      </c>
      <c r="CA147" s="43" t="s">
        <v>102</v>
      </c>
      <c r="CB147" s="43" t="s">
        <v>102</v>
      </c>
      <c r="CC147" s="43" t="s">
        <v>98</v>
      </c>
      <c r="CD147" s="43" t="s">
        <v>89</v>
      </c>
      <c r="CE147" s="43" t="s">
        <v>91</v>
      </c>
      <c r="CF147" s="43" t="s">
        <v>73</v>
      </c>
      <c r="CG147" s="43" t="s">
        <v>93</v>
      </c>
      <c r="CH147" s="43" t="s">
        <v>97</v>
      </c>
      <c r="CI147" s="43" t="s">
        <v>98</v>
      </c>
      <c r="CJ147" s="43" t="s">
        <v>72</v>
      </c>
      <c r="CK147" s="43" t="s">
        <v>103</v>
      </c>
      <c r="CL147" s="43" t="s">
        <v>95</v>
      </c>
      <c r="CM147" s="43" t="s">
        <v>95</v>
      </c>
      <c r="CN147" s="43" t="s">
        <v>89</v>
      </c>
      <c r="CO147" s="43" t="s">
        <v>89</v>
      </c>
      <c r="CP147" s="43" t="s">
        <v>100</v>
      </c>
      <c r="CQ147" s="43" t="s">
        <v>96</v>
      </c>
      <c r="CR147" s="43" t="s">
        <v>94</v>
      </c>
      <c r="CS147" s="43" t="s">
        <v>96</v>
      </c>
      <c r="CT147" s="43" t="s">
        <v>74</v>
      </c>
      <c r="CU147" s="43" t="s">
        <v>91</v>
      </c>
      <c r="CV147" s="43" t="s">
        <v>100</v>
      </c>
      <c r="CW147" s="43" t="s">
        <v>73</v>
      </c>
      <c r="CX147" s="43" t="s">
        <v>95</v>
      </c>
      <c r="CY147" s="43" t="s">
        <v>73</v>
      </c>
      <c r="CZ147" s="43" t="s">
        <v>94</v>
      </c>
      <c r="DA147" s="43" t="s">
        <v>91</v>
      </c>
      <c r="DB147" s="43" t="s">
        <v>89</v>
      </c>
      <c r="DC147" s="43" t="s">
        <v>91</v>
      </c>
      <c r="DD147" s="43" t="s">
        <v>74</v>
      </c>
      <c r="DE147" s="43" t="s">
        <v>95</v>
      </c>
      <c r="DF147" s="43" t="s">
        <v>102</v>
      </c>
      <c r="DG147" s="43" t="s">
        <v>74</v>
      </c>
      <c r="DH147" s="43" t="s">
        <v>96</v>
      </c>
      <c r="DI147" s="43" t="s">
        <v>74</v>
      </c>
      <c r="DJ147" s="43" t="s">
        <v>96</v>
      </c>
      <c r="DK147" s="43" t="s">
        <v>94</v>
      </c>
      <c r="DL147" s="43" t="s">
        <v>96</v>
      </c>
      <c r="DM147" s="43" t="s">
        <v>95</v>
      </c>
      <c r="DN147" s="43" t="s">
        <v>102</v>
      </c>
      <c r="DO147" s="43" t="s">
        <v>95</v>
      </c>
      <c r="DP147" s="43" t="s">
        <v>73</v>
      </c>
      <c r="DQ147" s="43" t="s">
        <v>97</v>
      </c>
      <c r="DT147" s="37" t="b">
        <f>IFERROR(VLOOKUP(A147,'peptide ligands'!A:D,4,0),FALSE)</f>
        <v>0</v>
      </c>
    </row>
    <row r="148" spans="1:124" ht="17" thickBot="1" x14ac:dyDescent="0.25">
      <c r="A148" t="s">
        <v>254</v>
      </c>
      <c r="B148" s="37" t="str">
        <f>VLOOKUP($A148,endogenous!$A:$B,2,0)</f>
        <v>pthr_human</v>
      </c>
      <c r="C148" s="37"/>
      <c r="D148" s="43" t="s">
        <v>4</v>
      </c>
      <c r="E148" s="43" t="s">
        <v>4</v>
      </c>
      <c r="F148" s="43" t="s">
        <v>4</v>
      </c>
      <c r="G148" s="43" t="s">
        <v>4</v>
      </c>
      <c r="H148" s="43" t="s">
        <v>4</v>
      </c>
      <c r="I148" s="43" t="s">
        <v>4</v>
      </c>
      <c r="J148" s="43" t="s">
        <v>4</v>
      </c>
      <c r="K148" s="43" t="s">
        <v>4</v>
      </c>
      <c r="L148" s="43" t="s">
        <v>4</v>
      </c>
      <c r="M148" s="70" t="s">
        <v>4</v>
      </c>
      <c r="N148" s="70" t="s">
        <v>4</v>
      </c>
      <c r="O148" s="70" t="s">
        <v>4</v>
      </c>
      <c r="P148" s="43" t="s">
        <v>4</v>
      </c>
      <c r="Q148" s="43" t="s">
        <v>4</v>
      </c>
      <c r="R148" s="91"/>
      <c r="S148" s="43" t="s">
        <v>4</v>
      </c>
      <c r="T148" s="43" t="s">
        <v>4</v>
      </c>
      <c r="U148" s="43" t="s">
        <v>4</v>
      </c>
      <c r="V148" s="43" t="s">
        <v>4</v>
      </c>
      <c r="W148" s="43" t="s">
        <v>4</v>
      </c>
      <c r="X148" s="43" t="s">
        <v>102</v>
      </c>
      <c r="Y148" s="90"/>
      <c r="Z148" s="102" t="s">
        <v>4</v>
      </c>
      <c r="AA148" s="102" t="s">
        <v>4</v>
      </c>
      <c r="AB148" s="102" t="s">
        <v>4</v>
      </c>
      <c r="AC148" s="64" t="s">
        <v>96</v>
      </c>
      <c r="AD148" s="43" t="s">
        <v>73</v>
      </c>
      <c r="AE148" s="43" t="s">
        <v>89</v>
      </c>
      <c r="AF148" s="57" t="s">
        <v>81</v>
      </c>
      <c r="AG148" s="43" t="s">
        <v>97</v>
      </c>
      <c r="AH148" s="43" t="s">
        <v>94</v>
      </c>
      <c r="AI148" s="43" t="s">
        <v>94</v>
      </c>
      <c r="AJ148" s="43" t="s">
        <v>81</v>
      </c>
      <c r="AK148" s="43" t="s">
        <v>74</v>
      </c>
      <c r="AL148" s="43" t="s">
        <v>95</v>
      </c>
      <c r="AM148" s="43" t="s">
        <v>91</v>
      </c>
      <c r="AN148" s="43" t="s">
        <v>95</v>
      </c>
      <c r="AO148" s="43" t="s">
        <v>73</v>
      </c>
      <c r="AP148" s="43" t="s">
        <v>99</v>
      </c>
      <c r="AQ148" s="43" t="s">
        <v>97</v>
      </c>
      <c r="AR148" s="43" t="s">
        <v>74</v>
      </c>
      <c r="AS148" s="70" t="s">
        <v>4</v>
      </c>
      <c r="AT148" s="70" t="s">
        <v>4</v>
      </c>
      <c r="AU148" s="70" t="s">
        <v>4</v>
      </c>
      <c r="AV148" s="70" t="s">
        <v>4</v>
      </c>
      <c r="AW148" s="70" t="s">
        <v>4</v>
      </c>
      <c r="AX148" s="70" t="s">
        <v>4</v>
      </c>
      <c r="AY148" s="70" t="s">
        <v>4</v>
      </c>
      <c r="AZ148" s="70" t="s">
        <v>4</v>
      </c>
      <c r="BA148" s="70" t="s">
        <v>4</v>
      </c>
      <c r="BB148" s="70" t="s">
        <v>4</v>
      </c>
      <c r="BC148" s="43" t="s">
        <v>94</v>
      </c>
      <c r="BD148" s="43" t="s">
        <v>98</v>
      </c>
      <c r="BE148" s="43" t="s">
        <v>98</v>
      </c>
      <c r="BF148" s="43" t="s">
        <v>98</v>
      </c>
      <c r="BG148" s="43" t="s">
        <v>75</v>
      </c>
      <c r="BH148" s="43" t="s">
        <v>75</v>
      </c>
      <c r="BI148" s="43" t="s">
        <v>94</v>
      </c>
      <c r="BJ148" s="43" t="s">
        <v>81</v>
      </c>
      <c r="BK148" s="43" t="s">
        <v>81</v>
      </c>
      <c r="BL148" s="43" t="s">
        <v>94</v>
      </c>
      <c r="BM148" s="43" t="s">
        <v>99</v>
      </c>
      <c r="BN148" s="43" t="s">
        <v>102</v>
      </c>
      <c r="BO148" s="43" t="s">
        <v>89</v>
      </c>
      <c r="BP148" s="43" t="s">
        <v>99</v>
      </c>
      <c r="BQ148" s="71" t="s">
        <v>81</v>
      </c>
      <c r="BR148" s="43" t="s">
        <v>103</v>
      </c>
      <c r="BS148" s="43" t="s">
        <v>102</v>
      </c>
      <c r="BT148" s="43" t="s">
        <v>89</v>
      </c>
      <c r="BU148" s="43" t="s">
        <v>99</v>
      </c>
      <c r="BV148" s="43" t="s">
        <v>4</v>
      </c>
      <c r="BW148" s="43" t="s">
        <v>4</v>
      </c>
      <c r="BX148" s="43" t="s">
        <v>4</v>
      </c>
      <c r="BY148" s="43" t="s">
        <v>4</v>
      </c>
      <c r="BZ148" s="43" t="s">
        <v>4</v>
      </c>
      <c r="CA148" s="43" t="s">
        <v>4</v>
      </c>
      <c r="CB148" s="43" t="s">
        <v>4</v>
      </c>
      <c r="CC148" s="43" t="s">
        <v>4</v>
      </c>
      <c r="CD148" s="43" t="s">
        <v>4</v>
      </c>
      <c r="CE148" s="43" t="s">
        <v>4</v>
      </c>
      <c r="CF148" s="43" t="s">
        <v>4</v>
      </c>
      <c r="CG148" s="43" t="s">
        <v>4</v>
      </c>
      <c r="CH148" s="43" t="s">
        <v>4</v>
      </c>
      <c r="CI148" s="43" t="s">
        <v>4</v>
      </c>
      <c r="CJ148" s="43" t="s">
        <v>4</v>
      </c>
      <c r="CK148" s="43" t="s">
        <v>4</v>
      </c>
      <c r="CL148" s="43" t="s">
        <v>4</v>
      </c>
      <c r="CM148" s="43" t="s">
        <v>4</v>
      </c>
      <c r="CN148" s="43" t="s">
        <v>4</v>
      </c>
      <c r="CO148" s="43" t="s">
        <v>4</v>
      </c>
      <c r="CP148" s="43" t="s">
        <v>4</v>
      </c>
      <c r="CQ148" s="43" t="s">
        <v>4</v>
      </c>
      <c r="CR148" s="43" t="s">
        <v>4</v>
      </c>
      <c r="CS148" s="43" t="s">
        <v>4</v>
      </c>
      <c r="CT148" s="43" t="s">
        <v>4</v>
      </c>
      <c r="CU148" s="43" t="s">
        <v>4</v>
      </c>
      <c r="CV148" s="43" t="s">
        <v>4</v>
      </c>
      <c r="CW148" s="43" t="s">
        <v>4</v>
      </c>
      <c r="CX148" s="43" t="s">
        <v>4</v>
      </c>
      <c r="CY148" s="43" t="s">
        <v>4</v>
      </c>
      <c r="CZ148" s="43" t="s">
        <v>4</v>
      </c>
      <c r="DA148" s="43" t="s">
        <v>4</v>
      </c>
      <c r="DB148" s="43" t="s">
        <v>4</v>
      </c>
      <c r="DC148" s="43" t="s">
        <v>4</v>
      </c>
      <c r="DD148" s="43" t="s">
        <v>4</v>
      </c>
      <c r="DE148" s="43" t="s">
        <v>4</v>
      </c>
      <c r="DF148" s="43" t="s">
        <v>4</v>
      </c>
      <c r="DG148" s="43" t="s">
        <v>4</v>
      </c>
      <c r="DH148" s="43" t="s">
        <v>4</v>
      </c>
      <c r="DI148" s="43" t="s">
        <v>4</v>
      </c>
      <c r="DJ148" s="43" t="s">
        <v>4</v>
      </c>
      <c r="DK148" s="43" t="s">
        <v>4</v>
      </c>
      <c r="DL148" s="43" t="s">
        <v>4</v>
      </c>
      <c r="DM148" s="43" t="s">
        <v>4</v>
      </c>
      <c r="DN148" s="43" t="s">
        <v>4</v>
      </c>
      <c r="DO148" s="43" t="s">
        <v>4</v>
      </c>
      <c r="DP148" s="43" t="s">
        <v>4</v>
      </c>
      <c r="DQ148" s="43" t="s">
        <v>4</v>
      </c>
      <c r="DT148" s="37" t="str">
        <f>IFERROR(VLOOKUP(A148,'peptide ligands'!A:D,4,0),FALSE)</f>
        <v>3H3G</v>
      </c>
    </row>
    <row r="149" spans="1:124" ht="17" thickBot="1" x14ac:dyDescent="0.25">
      <c r="A149" t="s">
        <v>255</v>
      </c>
      <c r="B149" s="37" t="str">
        <f>VLOOKUP($A149,endogenous!$A:$B,2,0)</f>
        <v>pthr_human</v>
      </c>
      <c r="C149" s="37"/>
      <c r="D149" s="43" t="s">
        <v>4</v>
      </c>
      <c r="E149" s="43" t="s">
        <v>4</v>
      </c>
      <c r="F149" s="43" t="s">
        <v>4</v>
      </c>
      <c r="G149" s="43" t="s">
        <v>4</v>
      </c>
      <c r="H149" s="43" t="s">
        <v>4</v>
      </c>
      <c r="I149" s="43" t="s">
        <v>4</v>
      </c>
      <c r="J149" s="43" t="s">
        <v>4</v>
      </c>
      <c r="K149" s="43" t="s">
        <v>4</v>
      </c>
      <c r="L149" s="43" t="s">
        <v>4</v>
      </c>
      <c r="M149" s="70" t="s">
        <v>4</v>
      </c>
      <c r="N149" s="70" t="s">
        <v>4</v>
      </c>
      <c r="O149" s="70" t="s">
        <v>4</v>
      </c>
      <c r="P149" s="43" t="s">
        <v>4</v>
      </c>
      <c r="Q149" s="43" t="s">
        <v>4</v>
      </c>
      <c r="R149" s="91"/>
      <c r="S149" s="43" t="s">
        <v>4</v>
      </c>
      <c r="T149" s="43" t="s">
        <v>4</v>
      </c>
      <c r="U149" s="43" t="s">
        <v>4</v>
      </c>
      <c r="V149" s="43" t="s">
        <v>4</v>
      </c>
      <c r="W149" s="43" t="s">
        <v>4</v>
      </c>
      <c r="X149" s="43" t="s">
        <v>102</v>
      </c>
      <c r="Y149" s="90"/>
      <c r="Z149" s="102" t="s">
        <v>4</v>
      </c>
      <c r="AA149" s="102" t="s">
        <v>4</v>
      </c>
      <c r="AB149" s="102" t="s">
        <v>4</v>
      </c>
      <c r="AC149" s="68" t="s">
        <v>103</v>
      </c>
      <c r="AD149" s="43" t="s">
        <v>73</v>
      </c>
      <c r="AE149" s="43" t="s">
        <v>89</v>
      </c>
      <c r="AF149" s="57" t="s">
        <v>96</v>
      </c>
      <c r="AG149" s="43" t="s">
        <v>73</v>
      </c>
      <c r="AH149" s="43" t="s">
        <v>72</v>
      </c>
      <c r="AI149" s="43" t="s">
        <v>100</v>
      </c>
      <c r="AJ149" s="43" t="s">
        <v>73</v>
      </c>
      <c r="AK149" s="43" t="s">
        <v>95</v>
      </c>
      <c r="AL149" s="43" t="s">
        <v>72</v>
      </c>
      <c r="AM149" s="43" t="s">
        <v>73</v>
      </c>
      <c r="AN149" s="43" t="s">
        <v>72</v>
      </c>
      <c r="AO149" s="43" t="s">
        <v>100</v>
      </c>
      <c r="AP149" s="43" t="s">
        <v>103</v>
      </c>
      <c r="AQ149" s="43" t="s">
        <v>95</v>
      </c>
      <c r="AR149" s="43" t="s">
        <v>100</v>
      </c>
      <c r="AS149" s="70" t="s">
        <v>4</v>
      </c>
      <c r="AT149" s="70" t="s">
        <v>4</v>
      </c>
      <c r="AU149" s="70" t="s">
        <v>4</v>
      </c>
      <c r="AV149" s="70" t="s">
        <v>4</v>
      </c>
      <c r="AW149" s="70" t="s">
        <v>4</v>
      </c>
      <c r="AX149" s="70" t="s">
        <v>4</v>
      </c>
      <c r="AY149" s="70" t="s">
        <v>4</v>
      </c>
      <c r="AZ149" s="70" t="s">
        <v>4</v>
      </c>
      <c r="BA149" s="70" t="s">
        <v>4</v>
      </c>
      <c r="BB149" s="70" t="s">
        <v>4</v>
      </c>
      <c r="BC149" s="43" t="s">
        <v>81</v>
      </c>
      <c r="BD149" s="43" t="s">
        <v>72</v>
      </c>
      <c r="BE149" s="43" t="s">
        <v>96</v>
      </c>
      <c r="BF149" s="43" t="s">
        <v>98</v>
      </c>
      <c r="BG149" s="43" t="s">
        <v>75</v>
      </c>
      <c r="BH149" s="43" t="s">
        <v>91</v>
      </c>
      <c r="BI149" s="43" t="s">
        <v>73</v>
      </c>
      <c r="BJ149" s="43" t="s">
        <v>74</v>
      </c>
      <c r="BK149" s="43" t="s">
        <v>74</v>
      </c>
      <c r="BL149" s="43" t="s">
        <v>89</v>
      </c>
      <c r="BM149" s="43" t="s">
        <v>91</v>
      </c>
      <c r="BN149" s="43" t="s">
        <v>98</v>
      </c>
      <c r="BO149" s="43" t="s">
        <v>93</v>
      </c>
      <c r="BP149" s="43" t="s">
        <v>94</v>
      </c>
      <c r="BQ149" s="43" t="s">
        <v>103</v>
      </c>
      <c r="BR149" s="43" t="s">
        <v>97</v>
      </c>
      <c r="BS149" s="43" t="s">
        <v>89</v>
      </c>
      <c r="BT149" s="43" t="s">
        <v>103</v>
      </c>
      <c r="BU149" s="43" t="s">
        <v>100</v>
      </c>
      <c r="BV149" s="43" t="s">
        <v>95</v>
      </c>
      <c r="BW149" s="43" t="s">
        <v>96</v>
      </c>
      <c r="BX149" s="43" t="s">
        <v>89</v>
      </c>
      <c r="BY149" s="43" t="s">
        <v>103</v>
      </c>
      <c r="BZ149" s="43" t="s">
        <v>93</v>
      </c>
      <c r="CA149" s="43" t="s">
        <v>95</v>
      </c>
      <c r="CB149" s="43" t="s">
        <v>89</v>
      </c>
      <c r="CC149" s="43" t="s">
        <v>97</v>
      </c>
      <c r="CD149" s="43" t="s">
        <v>72</v>
      </c>
      <c r="CE149" s="43" t="s">
        <v>94</v>
      </c>
      <c r="CF149" s="43" t="s">
        <v>95</v>
      </c>
      <c r="CG149" s="43" t="s">
        <v>103</v>
      </c>
      <c r="CH149" s="43" t="s">
        <v>72</v>
      </c>
      <c r="CI149" s="43" t="s">
        <v>91</v>
      </c>
      <c r="CJ149" s="43" t="s">
        <v>95</v>
      </c>
      <c r="CK149" s="43" t="s">
        <v>95</v>
      </c>
      <c r="CL149" s="43" t="s">
        <v>95</v>
      </c>
      <c r="CM149" s="43" t="s">
        <v>95</v>
      </c>
      <c r="CN149" s="43" t="s">
        <v>91</v>
      </c>
      <c r="CO149" s="43" t="s">
        <v>95</v>
      </c>
      <c r="CP149" s="43" t="s">
        <v>72</v>
      </c>
      <c r="CQ149" s="43" t="s">
        <v>4</v>
      </c>
      <c r="CR149" s="43" t="s">
        <v>4</v>
      </c>
      <c r="CS149" s="43" t="s">
        <v>4</v>
      </c>
      <c r="CT149" s="43" t="s">
        <v>4</v>
      </c>
      <c r="CU149" s="43" t="s">
        <v>4</v>
      </c>
      <c r="CV149" s="43" t="s">
        <v>4</v>
      </c>
      <c r="CW149" s="43" t="s">
        <v>4</v>
      </c>
      <c r="CX149" s="43" t="s">
        <v>4</v>
      </c>
      <c r="CY149" s="43" t="s">
        <v>4</v>
      </c>
      <c r="CZ149" s="43" t="s">
        <v>4</v>
      </c>
      <c r="DA149" s="43" t="s">
        <v>4</v>
      </c>
      <c r="DB149" s="43" t="s">
        <v>4</v>
      </c>
      <c r="DC149" s="43" t="s">
        <v>4</v>
      </c>
      <c r="DD149" s="43" t="s">
        <v>4</v>
      </c>
      <c r="DE149" s="43" t="s">
        <v>4</v>
      </c>
      <c r="DF149" s="43" t="s">
        <v>4</v>
      </c>
      <c r="DG149" s="43" t="s">
        <v>4</v>
      </c>
      <c r="DH149" s="43" t="s">
        <v>4</v>
      </c>
      <c r="DI149" s="43" t="s">
        <v>4</v>
      </c>
      <c r="DJ149" s="43" t="s">
        <v>4</v>
      </c>
      <c r="DK149" s="43" t="s">
        <v>4</v>
      </c>
      <c r="DL149" s="43" t="s">
        <v>4</v>
      </c>
      <c r="DM149" s="43" t="s">
        <v>4</v>
      </c>
      <c r="DN149" s="43" t="s">
        <v>4</v>
      </c>
      <c r="DO149" s="43" t="s">
        <v>4</v>
      </c>
      <c r="DP149" s="43" t="s">
        <v>4</v>
      </c>
      <c r="DQ149" s="43" t="s">
        <v>4</v>
      </c>
      <c r="DT149" s="37" t="b">
        <f>IFERROR(VLOOKUP(A149,'peptide ligands'!A:D,4,0),FALSE)</f>
        <v>0</v>
      </c>
    </row>
    <row r="150" spans="1:124" x14ac:dyDescent="0.2">
      <c r="B150" s="37"/>
      <c r="C150" s="37"/>
      <c r="R150" s="91"/>
      <c r="Y150" s="90"/>
      <c r="Z150" s="49"/>
      <c r="AA150" s="49"/>
      <c r="AB150" s="49"/>
      <c r="DT150" s="37"/>
    </row>
    <row r="151" spans="1:124" x14ac:dyDescent="0.2">
      <c r="B151" s="37"/>
      <c r="C151" s="37"/>
      <c r="R151" s="91"/>
      <c r="Y151" s="90"/>
      <c r="Z151" s="49"/>
      <c r="AA151" s="49"/>
      <c r="AB151" s="49"/>
      <c r="DT151" s="37"/>
    </row>
    <row r="152" spans="1:124" x14ac:dyDescent="0.2">
      <c r="A152" s="78"/>
      <c r="B152" s="78"/>
      <c r="C152" s="78"/>
      <c r="D152" s="75"/>
      <c r="E152" s="75"/>
      <c r="F152" s="75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93"/>
      <c r="S152" s="79"/>
      <c r="T152" s="79"/>
      <c r="U152" s="79"/>
      <c r="V152" s="79"/>
      <c r="W152" s="79"/>
      <c r="X152" s="79"/>
      <c r="Y152" s="93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DT152" s="37"/>
    </row>
    <row r="153" spans="1:124" x14ac:dyDescent="0.2">
      <c r="A153" s="76" t="s">
        <v>488</v>
      </c>
      <c r="B153" s="77" t="s">
        <v>489</v>
      </c>
      <c r="C153" s="77"/>
      <c r="D153" s="85">
        <f>(SUMPRODUCT(--(D$101:D$149={"A","C","F","I","L","M","P","V","W","Y"})))/COUNTA(D$101:D$149)*100</f>
        <v>0</v>
      </c>
      <c r="E153" s="85">
        <f>(SUMPRODUCT(--(E$101:E$149={"A","C","F","I","L","M","P","V","W","Y"})))/COUNTA(E$101:E$149)*100</f>
        <v>0</v>
      </c>
      <c r="F153" s="85">
        <f>(SUMPRODUCT(--(F$101:F$149={"A","C","F","I","L","M","P","V","W","Y"})))/COUNTA(F$101:F$149)*100</f>
        <v>0</v>
      </c>
      <c r="G153" s="85">
        <f>(SUMPRODUCT(--(G$101:G$149={"A","C","F","I","L","M","P","V","W","Y"})))/COUNTA(G$101:G$149)*100</f>
        <v>2.0408163265306123</v>
      </c>
      <c r="H153" s="85">
        <f>(SUMPRODUCT(--(H$101:H$149={"A","C","F","I","L","M","P","V","W","Y"})))/COUNTA(H$101:H$149)*100</f>
        <v>0</v>
      </c>
      <c r="I153" s="85">
        <f>(SUMPRODUCT(--(I$101:I$149={"A","C","F","I","L","M","P","V","W","Y"})))/COUNTA(I$101:I$149)*100</f>
        <v>0</v>
      </c>
      <c r="J153" s="85">
        <f>(SUMPRODUCT(--(J$101:J$149={"A","C","F","I","L","M","P","V","W","Y"})))/COUNTA(J$101:J$149)*100</f>
        <v>4.0816326530612246</v>
      </c>
      <c r="K153" s="85">
        <f>(SUMPRODUCT(--(K$101:K$149={"A","C","F","I","L","M","P","V","W","Y"})))/COUNTA(K$101:K$149)*100</f>
        <v>0</v>
      </c>
      <c r="L153" s="85">
        <f>(SUMPRODUCT(--(L$101:L$149={"A","C","F","I","L","M","P","V","W","Y"})))/COUNTA(L$101:L$149)*100</f>
        <v>2.0408163265306123</v>
      </c>
      <c r="M153" s="85">
        <f>(SUMPRODUCT(--(M$101:M$149={"A","C","F","I","L","M","P","V","W","Y"})))/COUNTA(M$101:M$149)*100</f>
        <v>22.448979591836736</v>
      </c>
      <c r="N153" s="85">
        <f>(SUMPRODUCT(--(N$101:N$149={"A","C","F","I","L","M","P","V","W","Y"})))/COUNTA(N$101:N$149)*100</f>
        <v>12.244897959183673</v>
      </c>
      <c r="O153" s="85">
        <f>(SUMPRODUCT(--(O$101:O$149={"A","C","F","I","L","M","P","V","W","Y"})))/COUNTA(O$101:O$149)*100</f>
        <v>20.408163265306122</v>
      </c>
      <c r="P153" s="85">
        <f>(SUMPRODUCT(--(P$101:P$149={"A","C","F","I","L","M","P","V","W","Y"})))/COUNTA(P$101:P$149)*100</f>
        <v>2.0408163265306123</v>
      </c>
      <c r="Q153" s="85">
        <f>(SUMPRODUCT(--(Q$101:Q$149={"A","C","F","I","L","M","P","V","W","Y"})))/COUNTA(Q$101:Q$149)*100</f>
        <v>20.408163265306122</v>
      </c>
      <c r="R153" s="95"/>
      <c r="S153" s="85">
        <f>(SUMPRODUCT(--(S$101:S$149={"A","C","F","I","L","M","P","V","W","Y"})))/COUNTA(S$101:S$149)*100</f>
        <v>24.489795918367346</v>
      </c>
      <c r="T153" s="85">
        <f>(SUMPRODUCT(--(T$101:T$149={"A","C","F","I","L","M","P","V","W","Y"})))/COUNTA(T$101:T$149)*100</f>
        <v>2.0408163265306123</v>
      </c>
      <c r="U153" s="85">
        <f>(SUMPRODUCT(--(U$101:U$149={"A","C","F","I","L","M","P","V","W","Y"})))/COUNTA(U$101:U$149)*100</f>
        <v>0</v>
      </c>
      <c r="V153" s="85">
        <f>(SUMPRODUCT(--(V$101:V$149={"A","C","F","I","L","M","P","V","W","Y"})))/COUNTA(V$101:V$149)*100</f>
        <v>24.489795918367346</v>
      </c>
      <c r="W153" s="85">
        <f>(SUMPRODUCT(--(W$101:W$149={"A","C","F","I","L","M","P","V","W","Y"})))/COUNTA(W$101:W$149)*100</f>
        <v>2.0408163265306123</v>
      </c>
      <c r="X153" s="85">
        <f>(SUMPRODUCT(--(X$101:X$149={"A","C","F","I","L","M","P","V","W","Y"})))/COUNTA(X$101:X$149)*100</f>
        <v>10.204081632653061</v>
      </c>
      <c r="Y153" s="94"/>
      <c r="Z153" s="85">
        <f>(SUMPRODUCT(--(Z$101:Z$149={"A","C","F","I","L","M","P","V","W","Y"})))/COUNTA(Z$101:Z$149)*100</f>
        <v>0</v>
      </c>
      <c r="AA153" s="85">
        <f>(SUMPRODUCT(--(AA$101:AA$149={"A","C","F","I","L","M","P","V","W","Y"})))/COUNTA(AA$101:AA$149)*100</f>
        <v>16.326530612244898</v>
      </c>
      <c r="AB153" s="85">
        <f>(SUMPRODUCT(--(AB$101:AB$149={"A","C","F","I","L","M","P","V","W","Y"})))/COUNTA(AB$101:AB$149)*100</f>
        <v>10.204081632653061</v>
      </c>
      <c r="AC153" s="85">
        <f>(SUMPRODUCT(--(AC$101:AC$149={"A","C","F","I","L","M","P","V","W","Y"})))/COUNTA(AC$101:AC$149)*100</f>
        <v>55.102040816326522</v>
      </c>
      <c r="AD153" s="85">
        <f>(SUMPRODUCT(--(AD$101:AD$149={"A","C","F","I","L","M","P","V","W","Y"})))/COUNTA(AD$101:AD$149)*100</f>
        <v>55.102040816326522</v>
      </c>
      <c r="AE153" s="85">
        <f>(SUMPRODUCT(--(AE$101:AE$149={"A","C","F","I","L","M","P","V","W","Y"})))/COUNTA(AE$101:AE$149)*100</f>
        <v>26.530612244897959</v>
      </c>
      <c r="AF153" s="85">
        <f>(SUMPRODUCT(--(AF$101:AF$149={"A","C","F","I","L","M","P","V","W","Y"})))/COUNTA(AF$101:AF$149)*100</f>
        <v>32.653061224489797</v>
      </c>
      <c r="AG153" s="85">
        <f>(SUMPRODUCT(--(AG$101:AG$149={"A","C","F","I","L","M","P","V","W","Y"})))/COUNTA(AG$101:AG$149)*100</f>
        <v>26.530612244897959</v>
      </c>
      <c r="AH153" s="85">
        <f>(SUMPRODUCT(--(AH$101:AH$149={"A","C","F","I","L","M","P","V","W","Y"})))/COUNTA(AH$101:AH$149)*100</f>
        <v>93.877551020408163</v>
      </c>
      <c r="AI153" s="85">
        <f>(SUMPRODUCT(--(AI$101:AI$149={"A","C","F","I","L","M","P","V","W","Y"})))/COUNTA(AI$101:AI$149)*100</f>
        <v>48.979591836734691</v>
      </c>
      <c r="AJ153" s="85">
        <f>(SUMPRODUCT(--(AJ$101:AJ$149={"A","C","F","I","L","M","P","V","W","Y"})))/COUNTA(AJ$101:AJ$149)*100</f>
        <v>16.326530612244898</v>
      </c>
      <c r="AK153" s="85">
        <f>(SUMPRODUCT(--(AK$101:AK$149={"A","C","F","I","L","M","P","V","W","Y"})))/COUNTA(AK$101:AK$149)*100</f>
        <v>14.285714285714285</v>
      </c>
      <c r="AL153" s="85">
        <f>(SUMPRODUCT(--(AL$101:AL$149={"A","C","F","I","L","M","P","V","W","Y"})))/COUNTA(AL$101:AL$149)*100</f>
        <v>89.795918367346943</v>
      </c>
      <c r="AM153" s="85">
        <f>(SUMPRODUCT(--(AM$101:AM$149={"A","C","F","I","L","M","P","V","W","Y"})))/COUNTA(AM$101:AM$149)*100</f>
        <v>24.489795918367346</v>
      </c>
      <c r="AN153" s="85">
        <f>(SUMPRODUCT(--(AN$101:AN$149={"A","C","F","I","L","M","P","V","W","Y"})))/COUNTA(AN$101:AN$149)*100</f>
        <v>8.1632653061224492</v>
      </c>
      <c r="AO153" s="85">
        <f>(SUMPRODUCT(--(AO$101:AO$149={"A","C","F","I","L","M","P","V","W","Y"})))/COUNTA(AO$101:AO$149)*100</f>
        <v>69.387755102040813</v>
      </c>
      <c r="AP153" s="85">
        <f>(SUMPRODUCT(--(AP$101:AP$149={"A","C","F","I","L","M","P","V","W","Y"})))/COUNTA(AP$101:AP$149)*100</f>
        <v>46.938775510204081</v>
      </c>
      <c r="AQ153" s="85">
        <f>(SUMPRODUCT(--(AQ$101:AQ$149={"A","C","F","I","L","M","P","V","W","Y"})))/COUNTA(AQ$101:AQ$149)*100</f>
        <v>12.244897959183673</v>
      </c>
      <c r="AR153" s="85">
        <f>(SUMPRODUCT(--(AR$101:AR$149={"A","C","F","I","L","M","P","V","W","Y"})))/COUNTA(AR$101:AR$149)*100</f>
        <v>20.408163265306122</v>
      </c>
      <c r="AS153" s="85">
        <f>(SUMPRODUCT(--(AS$101:AS$149={"A","C","F","I","L","M","P","V","W","Y"})))/COUNTA(AS$101:AS$149)*100</f>
        <v>2.0408163265306123</v>
      </c>
      <c r="AT153" s="85">
        <f>(SUMPRODUCT(--(AT$101:AT$149={"A","C","F","I","L","M","P","V","W","Y"})))/COUNTA(AT$101:AT$149)*100</f>
        <v>12.244897959183673</v>
      </c>
      <c r="AU153" s="85">
        <f>(SUMPRODUCT(--(AU$101:AU$149={"A","C","F","I","L","M","P","V","W","Y"})))/COUNTA(AU$101:AU$149)*100</f>
        <v>20.408163265306122</v>
      </c>
      <c r="AV153" s="85">
        <f>(SUMPRODUCT(--(AV$101:AV$149={"A","C","F","I","L","M","P","V","W","Y"})))/COUNTA(AV$101:AV$149)*100</f>
        <v>0</v>
      </c>
      <c r="AW153" s="85">
        <f>(SUMPRODUCT(--(AW$101:AW$149={"A","C","F","I","L","M","P","V","W","Y"})))/COUNTA(AW$101:AW$149)*100</f>
        <v>4.0816326530612246</v>
      </c>
      <c r="AX153" s="85">
        <f>(SUMPRODUCT(--(AX$101:AX$149={"A","C","F","I","L","M","P","V","W","Y"})))/COUNTA(AX$101:AX$149)*100</f>
        <v>6.1224489795918364</v>
      </c>
      <c r="AY153" s="85">
        <f>(SUMPRODUCT(--(AY$101:AY$149={"A","C","F","I","L","M","P","V","W","Y"})))/COUNTA(AY$101:AY$149)*100</f>
        <v>22.448979591836736</v>
      </c>
      <c r="AZ153" s="85">
        <f>(SUMPRODUCT(--(AZ$101:AZ$149={"A","C","F","I","L","M","P","V","W","Y"})))/COUNTA(AZ$101:AZ$149)*100</f>
        <v>16.326530612244898</v>
      </c>
      <c r="BA153" s="85">
        <f>(SUMPRODUCT(--(BA$101:BA$149={"A","C","F","I","L","M","P","V","W","Y"})))/COUNTA(BA$101:BA$149)*100</f>
        <v>16.326530612244898</v>
      </c>
      <c r="BB153" s="85">
        <f>(SUMPRODUCT(--(BB$101:BB$149={"A","C","F","I","L","M","P","V","W","Y"})))/COUNTA(BB$101:BB$149)*100</f>
        <v>2.0408163265306123</v>
      </c>
      <c r="BC153" s="85">
        <f>(SUMPRODUCT(--(BC$101:BC$149={"A","C","F","I","L","M","P","V","W","Y"})))/COUNTA(BC$101:BC$149)*100</f>
        <v>53.061224489795919</v>
      </c>
      <c r="BD153" s="85">
        <f>(SUMPRODUCT(--(BD$101:BD$149={"A","C","F","I","L","M","P","V","W","Y"})))/COUNTA(BD$101:BD$149)*100</f>
        <v>26.530612244897959</v>
      </c>
      <c r="BE153" s="85">
        <f>(SUMPRODUCT(--(BE$101:BE$149={"A","C","F","I","L","M","P","V","W","Y"})))/COUNTA(BE$101:BE$149)*100</f>
        <v>38.775510204081634</v>
      </c>
      <c r="BF153" s="85">
        <f>(SUMPRODUCT(--(BF$101:BF$149={"A","C","F","I","L","M","P","V","W","Y"})))/COUNTA(BF$101:BF$149)*100</f>
        <v>22.448979591836736</v>
      </c>
      <c r="BG153" s="85">
        <f>(SUMPRODUCT(--(BG$101:BG$149={"A","C","F","I","L","M","P","V","W","Y"})))/COUNTA(BG$101:BG$149)*100</f>
        <v>12.244897959183673</v>
      </c>
      <c r="BH153" s="85">
        <f>(SUMPRODUCT(--(BH$101:BH$149={"A","C","F","I","L","M","P","V","W","Y"})))/COUNTA(BH$101:BH$149)*100</f>
        <v>61.224489795918366</v>
      </c>
      <c r="BI153" s="85">
        <f>(SUMPRODUCT(--(BI$101:BI$149={"A","C","F","I","L","M","P","V","W","Y"})))/COUNTA(BI$101:BI$149)*100</f>
        <v>57.142857142857139</v>
      </c>
      <c r="BJ153" s="85">
        <f>(SUMPRODUCT(--(BJ$101:BJ$149={"A","C","F","I","L","M","P","V","W","Y"})))/COUNTA(BJ$101:BJ$149)*100</f>
        <v>18.367346938775512</v>
      </c>
      <c r="BK153" s="85">
        <f>(SUMPRODUCT(--(BK$101:BK$149={"A","C","F","I","L","M","P","V","W","Y"})))/COUNTA(BK$101:BK$149)*100</f>
        <v>26.530612244897959</v>
      </c>
      <c r="BL153" s="85">
        <f>(SUMPRODUCT(--(BL$101:BL$149={"A","C","F","I","L","M","P","V","W","Y"})))/COUNTA(BL$101:BL$149)*100</f>
        <v>67.346938775510196</v>
      </c>
      <c r="BM153" s="85">
        <f>(SUMPRODUCT(--(BM$101:BM$149={"A","C","F","I","L","M","P","V","W","Y"})))/COUNTA(BM$101:BM$149)*100</f>
        <v>93.877551020408163</v>
      </c>
      <c r="BN153" s="85">
        <f>(SUMPRODUCT(--(BN$101:BN$149={"A","C","F","I","L","M","P","V","W","Y"})))/COUNTA(BN$101:BN$149)*100</f>
        <v>18.367346938775512</v>
      </c>
      <c r="BO153" s="85">
        <f>(SUMPRODUCT(--(BO$101:BO$149={"A","C","F","I","L","M","P","V","W","Y"})))/COUNTA(BO$101:BO$149)*100</f>
        <v>16.326530612244898</v>
      </c>
      <c r="BP153" s="85">
        <f>(SUMPRODUCT(--(BP$101:BP$149={"A","C","F","I","L","M","P","V","W","Y"})))/COUNTA(BP$101:BP$149)*100</f>
        <v>34.693877551020407</v>
      </c>
      <c r="BQ153" s="85">
        <f>(SUMPRODUCT(--(BQ$101:BQ$149={"A","C","F","I","L","M","P","V","W","Y"})))/COUNTA(BQ$101:BQ$149)*100</f>
        <v>24.489795918367346</v>
      </c>
      <c r="BR153" s="85">
        <f>(SUMPRODUCT(--(BR$101:BR$149={"A","C","F","I","L","M","P","V","W","Y"})))/COUNTA(BR$101:BR$149)*100</f>
        <v>18.367346938775512</v>
      </c>
      <c r="BS153" s="85">
        <f>(SUMPRODUCT(--(BS$101:BS$149={"A","C","F","I","L","M","P","V","W","Y"})))/COUNTA(BS$101:BS$149)*100</f>
        <v>12.244897959183673</v>
      </c>
      <c r="BT153" s="85">
        <f>(SUMPRODUCT(--(BT$101:BT$149={"A","C","F","I","L","M","P","V","W","Y"})))/COUNTA(BT$101:BT$149)*100</f>
        <v>8.1632653061224492</v>
      </c>
      <c r="BU153" s="85">
        <f>(SUMPRODUCT(--(BU$101:BU$149={"A","C","F","I","L","M","P","V","W","Y"})))/COUNTA(BU$101:BU$149)*100</f>
        <v>16.326530612244898</v>
      </c>
      <c r="BV153" s="85">
        <f>(SUMPRODUCT(--(BV$101:BV$149={"A","C","F","I","L","M","P","V","W","Y"})))/COUNTA(BV$101:BV$149)*100</f>
        <v>14.285714285714285</v>
      </c>
      <c r="BW153" s="85">
        <f>(SUMPRODUCT(--(BW$101:BW$149={"A","C","F","I","L","M","P","V","W","Y"})))/COUNTA(BW$101:BW$149)*100</f>
        <v>2.0408163265306123</v>
      </c>
      <c r="BX153" s="85">
        <f>(SUMPRODUCT(--(BX$101:BX$149={"A","C","F","I","L","M","P","V","W","Y"})))/COUNTA(BX$101:BX$149)*100</f>
        <v>8.1632653061224492</v>
      </c>
      <c r="BY153" s="85">
        <f>(SUMPRODUCT(--(BY$101:BY$149={"A","C","F","I","L","M","P","V","W","Y"})))/COUNTA(BY$101:BY$149)*100</f>
        <v>10.204081632653061</v>
      </c>
      <c r="BZ153" s="85">
        <f>(SUMPRODUCT(--(BZ$101:BZ$149={"A","C","F","I","L","M","P","V","W","Y"})))/COUNTA(BZ$101:BZ$149)*100</f>
        <v>24.489795918367346</v>
      </c>
      <c r="CA153" s="85">
        <f>(SUMPRODUCT(--(CA$101:CA$149={"A","C","F","I","L","M","P","V","W","Y"})))/COUNTA(CA$101:CA$149)*100</f>
        <v>12.244897959183673</v>
      </c>
      <c r="CB153" s="85">
        <f>(SUMPRODUCT(--(CB$101:CB$149={"A","C","F","I","L","M","P","V","W","Y"})))/COUNTA(CB$101:CB$149)*100</f>
        <v>18.367346938775512</v>
      </c>
      <c r="CC153" s="85">
        <f>(SUMPRODUCT(--(CC$101:CC$149={"A","C","F","I","L","M","P","V","W","Y"})))/COUNTA(CC$101:CC$149)*100</f>
        <v>0</v>
      </c>
      <c r="CD153" s="85">
        <f>(SUMPRODUCT(--(CD$101:CD$149={"A","C","F","I","L","M","P","V","W","Y"})))/COUNTA(CD$101:CD$149)*100</f>
        <v>4.0816326530612246</v>
      </c>
      <c r="CE153" s="85">
        <f>(SUMPRODUCT(--(CE$101:CE$149={"A","C","F","I","L","M","P","V","W","Y"})))/COUNTA(CE$101:CE$149)*100</f>
        <v>4.0816326530612246</v>
      </c>
      <c r="CF153" s="85">
        <f>(SUMPRODUCT(--(CF$101:CF$149={"A","C","F","I","L","M","P","V","W","Y"})))/COUNTA(CF$101:CF$149)*100</f>
        <v>0</v>
      </c>
      <c r="CG153" s="85">
        <f>(SUMPRODUCT(--(CG$101:CG$149={"A","C","F","I","L","M","P","V","W","Y"})))/COUNTA(CG$101:CG$149)*100</f>
        <v>2.0408163265306123</v>
      </c>
      <c r="CH153" s="85">
        <f>(SUMPRODUCT(--(CH$101:CH$149={"A","C","F","I","L","M","P","V","W","Y"})))/COUNTA(CH$101:CH$149)*100</f>
        <v>2.0408163265306123</v>
      </c>
      <c r="CI153" s="85">
        <f>(SUMPRODUCT(--(CI$101:CI$149={"A","C","F","I","L","M","P","V","W","Y"})))/COUNTA(CI$101:CI$149)*100</f>
        <v>0</v>
      </c>
      <c r="CJ153" s="85">
        <f>(SUMPRODUCT(--(CJ$101:CJ$149={"A","C","F","I","L","M","P","V","W","Y"})))/COUNTA(CJ$101:CJ$149)*100</f>
        <v>6.1224489795918364</v>
      </c>
      <c r="CK153" s="85">
        <f>(SUMPRODUCT(--(CK$101:CK$149={"A","C","F","I","L","M","P","V","W","Y"})))/COUNTA(CK$101:CK$149)*100</f>
        <v>0</v>
      </c>
      <c r="CL153" s="85">
        <f>(SUMPRODUCT(--(CL$101:CL$149={"A","C","F","I","L","M","P","V","W","Y"})))/COUNTA(CL$101:CL$149)*100</f>
        <v>0</v>
      </c>
      <c r="CM153" s="85">
        <f>(SUMPRODUCT(--(CM$101:CM$149={"A","C","F","I","L","M","P","V","W","Y"})))/COUNTA(CM$101:CM$149)*100</f>
        <v>0</v>
      </c>
      <c r="CN153" s="85">
        <f>(SUMPRODUCT(--(CN$101:CN$149={"A","C","F","I","L","M","P","V","W","Y"})))/COUNTA(CN$101:CN$149)*100</f>
        <v>0</v>
      </c>
      <c r="CO153" s="85">
        <f>(SUMPRODUCT(--(CO$101:CO$149={"A","C","F","I","L","M","P","V","W","Y"})))/COUNTA(CO$101:CO$149)*100</f>
        <v>0</v>
      </c>
      <c r="CP153" s="85">
        <f>(SUMPRODUCT(--(CP$101:CP$149={"A","C","F","I","L","M","P","V","W","Y"})))/COUNTA(CP$101:CP$149)*100</f>
        <v>2.0408163265306123</v>
      </c>
      <c r="CQ153" s="85">
        <f>(SUMPRODUCT(--(CQ$101:CQ$149={"A","C","F","I","L","M","P","V","W","Y"})))/COUNTA(CQ$101:CQ$149)*100</f>
        <v>6.1224489795918364</v>
      </c>
      <c r="CR153" s="85">
        <f>(SUMPRODUCT(--(CR$101:CR$149={"A","C","F","I","L","M","P","V","W","Y"})))/COUNTA(CR$101:CR$149)*100</f>
        <v>6.1224489795918364</v>
      </c>
      <c r="CS153" s="85">
        <f>(SUMPRODUCT(--(CS$101:CS$149={"A","C","F","I","L","M","P","V","W","Y"})))/COUNTA(CS$101:CS$149)*100</f>
        <v>6.1224489795918364</v>
      </c>
      <c r="CT153" s="85">
        <f>(SUMPRODUCT(--(CT$101:CT$149={"A","C","F","I","L","M","P","V","W","Y"})))/COUNTA(CT$101:CT$149)*100</f>
        <v>0</v>
      </c>
      <c r="CU153" s="85">
        <f>(SUMPRODUCT(--(CU$101:CU$149={"A","C","F","I","L","M","P","V","W","Y"})))/COUNTA(CU$101:CU$149)*100</f>
        <v>0</v>
      </c>
      <c r="CV153" s="85">
        <f>(SUMPRODUCT(--(CV$101:CV$149={"A","C","F","I","L","M","P","V","W","Y"})))/COUNTA(CV$101:CV$149)*100</f>
        <v>0</v>
      </c>
      <c r="CW153" s="85">
        <f>(SUMPRODUCT(--(CW$101:CW$149={"A","C","F","I","L","M","P","V","W","Y"})))/COUNTA(CW$101:CW$149)*100</f>
        <v>2.0408163265306123</v>
      </c>
      <c r="CX153" s="85">
        <f>(SUMPRODUCT(--(CX$101:CX$149={"A","C","F","I","L","M","P","V","W","Y"})))/COUNTA(CX$101:CX$149)*100</f>
        <v>0</v>
      </c>
      <c r="CY153" s="85">
        <f>(SUMPRODUCT(--(CY$101:CY$149={"A","C","F","I","L","M","P","V","W","Y"})))/COUNTA(CY$101:CY$149)*100</f>
        <v>0</v>
      </c>
      <c r="CZ153" s="85">
        <f>(SUMPRODUCT(--(CZ$101:CZ$149={"A","C","F","I","L","M","P","V","W","Y"})))/COUNTA(CZ$101:CZ$149)*100</f>
        <v>6.1224489795918364</v>
      </c>
      <c r="DA153" s="85">
        <f>(SUMPRODUCT(--(DA$101:DA$149={"A","C","F","I","L","M","P","V","W","Y"})))/COUNTA(DA$101:DA$149)*100</f>
        <v>0</v>
      </c>
      <c r="DB153" s="85">
        <f>(SUMPRODUCT(--(DB$101:DB$149={"A","C","F","I","L","M","P","V","W","Y"})))/COUNTA(DB$101:DB$149)*100</f>
        <v>0</v>
      </c>
      <c r="DC153" s="85">
        <f>(SUMPRODUCT(--(DC$101:DC$149={"A","C","F","I","L","M","P","V","W","Y"})))/COUNTA(DC$101:DC$149)*100</f>
        <v>2.0408163265306123</v>
      </c>
      <c r="DD153" s="85">
        <f>(SUMPRODUCT(--(DD$101:DD$149={"A","C","F","I","L","M","P","V","W","Y"})))/COUNTA(DD$101:DD$149)*100</f>
        <v>0</v>
      </c>
      <c r="DE153" s="85">
        <f>(SUMPRODUCT(--(DE$101:DE$149={"A","C","F","I","L","M","P","V","W","Y"})))/COUNTA(DE$101:DE$149)*100</f>
        <v>0</v>
      </c>
      <c r="DF153" s="85">
        <f>(SUMPRODUCT(--(DF$101:DF$149={"A","C","F","I","L","M","P","V","W","Y"})))/COUNTA(DF$101:DF$149)*100</f>
        <v>6.1224489795918364</v>
      </c>
      <c r="DG153" s="85">
        <f>(SUMPRODUCT(--(DG$101:DG$149={"A","C","F","I","L","M","P","V","W","Y"})))/COUNTA(DG$101:DG$149)*100</f>
        <v>0</v>
      </c>
      <c r="DH153" s="85">
        <f>(SUMPRODUCT(--(DH$101:DH$149={"A","C","F","I","L","M","P","V","W","Y"})))/COUNTA(DH$101:DH$149)*100</f>
        <v>6.1224489795918364</v>
      </c>
      <c r="DI153" s="85">
        <f>(SUMPRODUCT(--(DI$101:DI$149={"A","C","F","I","L","M","P","V","W","Y"})))/COUNTA(DI$101:DI$149)*100</f>
        <v>0</v>
      </c>
      <c r="DJ153" s="85">
        <f>(SUMPRODUCT(--(DJ$101:DJ$149={"A","C","F","I","L","M","P","V","W","Y"})))/COUNTA(DJ$101:DJ$149)*100</f>
        <v>6.1224489795918364</v>
      </c>
      <c r="DK153" s="85">
        <f>(SUMPRODUCT(--(DK$101:DK$149={"A","C","F","I","L","M","P","V","W","Y"})))/COUNTA(DK$101:DK$149)*100</f>
        <v>6.1224489795918364</v>
      </c>
      <c r="DL153" s="85">
        <f>(SUMPRODUCT(--(DL$101:DL$149={"A","C","F","I","L","M","P","V","W","Y"})))/COUNTA(DL$101:DL$149)*100</f>
        <v>4.0816326530612246</v>
      </c>
      <c r="DM153" s="85">
        <f>(SUMPRODUCT(--(DM$101:DM$149={"A","C","F","I","L","M","P","V","W","Y"})))/COUNTA(DM$101:DM$149)*100</f>
        <v>0</v>
      </c>
      <c r="DN153" s="85">
        <f>(SUMPRODUCT(--(DN$101:DN$149={"A","C","F","I","L","M","P","V","W","Y"})))/COUNTA(DN$101:DN$149)*100</f>
        <v>4.0816326530612246</v>
      </c>
      <c r="DO153" s="85">
        <f>(SUMPRODUCT(--(DO$101:DO$149={"A","C","F","I","L","M","P","V","W","Y"})))/COUNTA(DO$101:DO$149)*100</f>
        <v>0</v>
      </c>
      <c r="DP153" s="85">
        <f>(SUMPRODUCT(--(DP$101:DP$149={"A","C","F","I","L","M","P","V","W","Y"})))/COUNTA(DP$101:DP$149)*100</f>
        <v>0</v>
      </c>
      <c r="DQ153" s="85">
        <f>(SUMPRODUCT(--(DQ$101:DQ$149={"A","C","F","I","L","M","P","V","W","Y"})))/COUNTA(DQ$101:DQ$149)*100</f>
        <v>0</v>
      </c>
      <c r="DT153" s="37"/>
    </row>
    <row r="154" spans="1:124" x14ac:dyDescent="0.2">
      <c r="A154" s="76" t="s">
        <v>490</v>
      </c>
      <c r="B154" s="77" t="s">
        <v>491</v>
      </c>
      <c r="C154" s="77"/>
      <c r="D154" s="81">
        <f>(SUMPRODUCT(--(D$101:D$149={"A","C","I","L","M","P","V"}))/COUNTA(D$101:D$149)*100)</f>
        <v>0</v>
      </c>
      <c r="E154" s="81">
        <f>(SUMPRODUCT(--(E$101:E$149={"A","C","I","L","M","P","V"}))/COUNTA(E$101:E$149)*100)</f>
        <v>0</v>
      </c>
      <c r="F154" s="81">
        <f>(SUMPRODUCT(--(F$101:F$149={"A","C","I","L","M","P","V"}))/COUNTA(F$101:F$149)*100)</f>
        <v>0</v>
      </c>
      <c r="G154" s="81">
        <f>(SUMPRODUCT(--(G$101:G$149={"A","C","I","L","M","P","V"}))/COUNTA(G$101:G$149)*100)</f>
        <v>2.0408163265306123</v>
      </c>
      <c r="H154" s="81">
        <f>(SUMPRODUCT(--(H$101:H$149={"A","C","I","L","M","P","V"}))/COUNTA(H$101:H$149)*100)</f>
        <v>0</v>
      </c>
      <c r="I154" s="81">
        <f>(SUMPRODUCT(--(I$101:I$149={"A","C","I","L","M","P","V"}))/COUNTA(I$101:I$149)*100)</f>
        <v>0</v>
      </c>
      <c r="J154" s="81">
        <f>(SUMPRODUCT(--(J$101:J$149={"A","C","I","L","M","P","V"}))/COUNTA(J$101:J$149)*100)</f>
        <v>2.0408163265306123</v>
      </c>
      <c r="K154" s="81">
        <f>(SUMPRODUCT(--(K$101:K$149={"A","C","I","L","M","P","V"}))/COUNTA(K$101:K$149)*100)</f>
        <v>0</v>
      </c>
      <c r="L154" s="81">
        <f>(SUMPRODUCT(--(L$101:L$149={"A","C","I","L","M","P","V"}))/COUNTA(L$101:L$149)*100)</f>
        <v>2.0408163265306123</v>
      </c>
      <c r="M154" s="81">
        <f>(SUMPRODUCT(--(M$101:M$149={"A","C","I","L","M","P","V"}))/COUNTA(M$101:M$149)*100)</f>
        <v>18.367346938775512</v>
      </c>
      <c r="N154" s="81">
        <f>(SUMPRODUCT(--(N$101:N$149={"A","C","I","L","M","P","V"}))/COUNTA(N$101:N$149)*100)</f>
        <v>12.244897959183673</v>
      </c>
      <c r="O154" s="81">
        <f>(SUMPRODUCT(--(O$101:O$149={"A","C","I","L","M","P","V"}))/COUNTA(O$101:O$149)*100)</f>
        <v>18.367346938775512</v>
      </c>
      <c r="P154" s="81">
        <f>(SUMPRODUCT(--(P$101:P$149={"A","C","I","L","M","P","V"}))/COUNTA(P$101:P$149)*100)</f>
        <v>0</v>
      </c>
      <c r="Q154" s="81">
        <f>(SUMPRODUCT(--(Q$101:Q$149={"A","C","I","L","M","P","V"}))/COUNTA(Q$101:Q$149)*100)</f>
        <v>20.408163265306122</v>
      </c>
      <c r="R154" s="95"/>
      <c r="S154" s="81">
        <f>(SUMPRODUCT(--(S$101:S$149={"A","C","I","L","M","P","V"}))/COUNTA(S$101:S$149)*100)</f>
        <v>24.489795918367346</v>
      </c>
      <c r="T154" s="81">
        <f>(SUMPRODUCT(--(T$101:T$149={"A","C","I","L","M","P","V"}))/COUNTA(T$101:T$149)*100)</f>
        <v>2.0408163265306123</v>
      </c>
      <c r="U154" s="81">
        <f>(SUMPRODUCT(--(U$101:U$149={"A","C","I","L","M","P","V"}))/COUNTA(U$101:U$149)*100)</f>
        <v>0</v>
      </c>
      <c r="V154" s="81">
        <f>(SUMPRODUCT(--(V$101:V$149={"A","C","I","L","M","P","V"}))/COUNTA(V$101:V$149)*100)</f>
        <v>22.448979591836736</v>
      </c>
      <c r="W154" s="81">
        <f>(SUMPRODUCT(--(W$101:W$149={"A","C","I","L","M","P","V"}))/COUNTA(W$101:W$149)*100)</f>
        <v>2.0408163265306123</v>
      </c>
      <c r="X154" s="81">
        <f>(SUMPRODUCT(--(X$101:X$149={"A","C","I","L","M","P","V"}))/COUNTA(X$101:X$149)*100)</f>
        <v>10.204081632653061</v>
      </c>
      <c r="Y154" s="95"/>
      <c r="Z154" s="81">
        <f>(SUMPRODUCT(--(Z$101:Z$149={"A","C","I","L","M","P","V"}))/COUNTA(Z$101:Z$149)*100)</f>
        <v>0</v>
      </c>
      <c r="AA154" s="81">
        <f>(SUMPRODUCT(--(AA$101:AA$149={"A","C","I","L","M","P","V"}))/COUNTA(AA$101:AA$149)*100)</f>
        <v>16.326530612244898</v>
      </c>
      <c r="AB154" s="81">
        <f>(SUMPRODUCT(--(AB$101:AB$149={"A","C","I","L","M","P","V"}))/COUNTA(AB$101:AB$149)*100)</f>
        <v>10.204081632653061</v>
      </c>
      <c r="AC154" s="81">
        <f>(SUMPRODUCT(--(AC$101:AC$149={"A","C","I","L","M","P","V"}))/COUNTA(AC$101:AC$149)*100)</f>
        <v>40.816326530612244</v>
      </c>
      <c r="AD154" s="81">
        <f>(SUMPRODUCT(--(AD$101:AD$149={"A","C","I","L","M","P","V"}))/COUNTA(AD$101:AD$149)*100)</f>
        <v>55.102040816326522</v>
      </c>
      <c r="AE154" s="81">
        <f>(SUMPRODUCT(--(AE$101:AE$149={"A","C","I","L","M","P","V"}))/COUNTA(AE$101:AE$149)*100)</f>
        <v>26.530612244897959</v>
      </c>
      <c r="AF154" s="81">
        <f>(SUMPRODUCT(--(AF$101:AF$149={"A","C","I","L","M","P","V"}))/COUNTA(AF$101:AF$149)*100)</f>
        <v>32.653061224489797</v>
      </c>
      <c r="AG154" s="81">
        <f>(SUMPRODUCT(--(AG$101:AG$149={"A","C","I","L","M","P","V"}))/COUNTA(AG$101:AG$149)*100)</f>
        <v>26.530612244897959</v>
      </c>
      <c r="AH154" s="81">
        <f>(SUMPRODUCT(--(AH$101:AH$149={"A","C","I","L","M","P","V"}))/COUNTA(AH$101:AH$149)*100)</f>
        <v>40.816326530612244</v>
      </c>
      <c r="AI154" s="81">
        <f>(SUMPRODUCT(--(AI$101:AI$149={"A","C","I","L","M","P","V"}))/COUNTA(AI$101:AI$149)*100)</f>
        <v>46.938775510204081</v>
      </c>
      <c r="AJ154" s="81">
        <f>(SUMPRODUCT(--(AJ$101:AJ$149={"A","C","I","L","M","P","V"}))/COUNTA(AJ$101:AJ$149)*100)</f>
        <v>12.244897959183673</v>
      </c>
      <c r="AK154" s="81">
        <f>(SUMPRODUCT(--(AK$101:AK$149={"A","C","I","L","M","P","V"}))/COUNTA(AK$101:AK$149)*100)</f>
        <v>10.204081632653061</v>
      </c>
      <c r="AL154" s="81">
        <f>(SUMPRODUCT(--(AL$101:AL$149={"A","C","I","L","M","P","V"}))/COUNTA(AL$101:AL$149)*100)</f>
        <v>57.142857142857139</v>
      </c>
      <c r="AM154" s="81">
        <f>(SUMPRODUCT(--(AM$101:AM$149={"A","C","I","L","M","P","V"}))/COUNTA(AM$101:AM$149)*100)</f>
        <v>20.408163265306122</v>
      </c>
      <c r="AN154" s="81">
        <f>(SUMPRODUCT(--(AN$101:AN$149={"A","C","I","L","M","P","V"}))/COUNTA(AN$101:AN$149)*100)</f>
        <v>8.1632653061224492</v>
      </c>
      <c r="AO154" s="81">
        <f>(SUMPRODUCT(--(AO$101:AO$149={"A","C","I","L","M","P","V"}))/COUNTA(AO$101:AO$149)*100)</f>
        <v>48.979591836734691</v>
      </c>
      <c r="AP154" s="81">
        <f>(SUMPRODUCT(--(AP$101:AP$149={"A","C","I","L","M","P","V"}))/COUNTA(AP$101:AP$149)*100)</f>
        <v>46.938775510204081</v>
      </c>
      <c r="AQ154" s="81">
        <f>(SUMPRODUCT(--(AQ$101:AQ$149={"A","C","I","L","M","P","V"}))/COUNTA(AQ$101:AQ$149)*100)</f>
        <v>12.244897959183673</v>
      </c>
      <c r="AR154" s="81">
        <f>(SUMPRODUCT(--(AR$101:AR$149={"A","C","I","L","M","P","V"}))/COUNTA(AR$101:AR$149)*100)</f>
        <v>14.285714285714285</v>
      </c>
      <c r="AS154" s="81">
        <f>(SUMPRODUCT(--(AS$101:AS$149={"A","C","I","L","M","P","V"}))/COUNTA(AS$101:AS$149)*100)</f>
        <v>2.0408163265306123</v>
      </c>
      <c r="AT154" s="81">
        <f>(SUMPRODUCT(--(AT$101:AT$149={"A","C","I","L","M","P","V"}))/COUNTA(AT$101:AT$149)*100)</f>
        <v>12.244897959183673</v>
      </c>
      <c r="AU154" s="81">
        <f>(SUMPRODUCT(--(AU$101:AU$149={"A","C","I","L","M","P","V"}))/COUNTA(AU$101:AU$149)*100)</f>
        <v>18.367346938775512</v>
      </c>
      <c r="AV154" s="81">
        <f>(SUMPRODUCT(--(AV$101:AV$149={"A","C","I","L","M","P","V"}))/COUNTA(AV$101:AV$149)*100)</f>
        <v>0</v>
      </c>
      <c r="AW154" s="81">
        <f>(SUMPRODUCT(--(AW$101:AW$149={"A","C","I","L","M","P","V"}))/COUNTA(AW$101:AW$149)*100)</f>
        <v>4.0816326530612246</v>
      </c>
      <c r="AX154" s="81">
        <f>(SUMPRODUCT(--(AX$101:AX$149={"A","C","I","L","M","P","V"}))/COUNTA(AX$101:AX$149)*100)</f>
        <v>6.1224489795918364</v>
      </c>
      <c r="AY154" s="81">
        <f>(SUMPRODUCT(--(AY$101:AY$149={"A","C","I","L","M","P","V"}))/COUNTA(AY$101:AY$149)*100)</f>
        <v>12.244897959183673</v>
      </c>
      <c r="AZ154" s="81">
        <f>(SUMPRODUCT(--(AZ$101:AZ$149={"A","C","I","L","M","P","V"}))/COUNTA(AZ$101:AZ$149)*100)</f>
        <v>16.326530612244898</v>
      </c>
      <c r="BA154" s="81">
        <f>(SUMPRODUCT(--(BA$101:BA$149={"A","C","I","L","M","P","V"}))/COUNTA(BA$101:BA$149)*100)</f>
        <v>16.326530612244898</v>
      </c>
      <c r="BB154" s="81">
        <f>(SUMPRODUCT(--(BB$101:BB$149={"A","C","I","L","M","P","V"}))/COUNTA(BB$101:BB$149)*100)</f>
        <v>2.0408163265306123</v>
      </c>
      <c r="BC154" s="81">
        <f>(SUMPRODUCT(--(BC$101:BC$149={"A","C","I","L","M","P","V"}))/COUNTA(BC$101:BC$149)*100)</f>
        <v>53.061224489795919</v>
      </c>
      <c r="BD154" s="81">
        <f>(SUMPRODUCT(--(BD$101:BD$149={"A","C","I","L","M","P","V"}))/COUNTA(BD$101:BD$149)*100)</f>
        <v>22.448979591836736</v>
      </c>
      <c r="BE154" s="81">
        <f>(SUMPRODUCT(--(BE$101:BE$149={"A","C","I","L","M","P","V"}))/COUNTA(BE$101:BE$149)*100)</f>
        <v>38.775510204081634</v>
      </c>
      <c r="BF154" s="81">
        <f>(SUMPRODUCT(--(BF$101:BF$149={"A","C","I","L","M","P","V"}))/COUNTA(BF$101:BF$149)*100)</f>
        <v>22.448979591836736</v>
      </c>
      <c r="BG154" s="81">
        <f>(SUMPRODUCT(--(BG$101:BG$149={"A","C","I","L","M","P","V"}))/COUNTA(BG$101:BG$149)*100)</f>
        <v>8.1632653061224492</v>
      </c>
      <c r="BH154" s="81">
        <f>(SUMPRODUCT(--(BH$101:BH$149={"A","C","I","L","M","P","V"}))/COUNTA(BH$101:BH$149)*100)</f>
        <v>16.326530612244898</v>
      </c>
      <c r="BI154" s="81">
        <f>(SUMPRODUCT(--(BI$101:BI$149={"A","C","I","L","M","P","V"}))/COUNTA(BI$101:BI$149)*100)</f>
        <v>57.142857142857139</v>
      </c>
      <c r="BJ154" s="81">
        <f>(SUMPRODUCT(--(BJ$101:BJ$149={"A","C","I","L","M","P","V"}))/COUNTA(BJ$101:BJ$149)*100)</f>
        <v>18.367346938775512</v>
      </c>
      <c r="BK154" s="81">
        <f>(SUMPRODUCT(--(BK$101:BK$149={"A","C","I","L","M","P","V"}))/COUNTA(BK$101:BK$149)*100)</f>
        <v>8.1632653061224492</v>
      </c>
      <c r="BL154" s="81">
        <f>(SUMPRODUCT(--(BL$101:BL$149={"A","C","I","L","M","P","V"}))/COUNTA(BL$101:BL$149)*100)</f>
        <v>67.346938775510196</v>
      </c>
      <c r="BM154" s="81">
        <f>(SUMPRODUCT(--(BM$101:BM$149={"A","C","I","L","M","P","V"}))/COUNTA(BM$101:BM$149)*100)</f>
        <v>89.795918367346943</v>
      </c>
      <c r="BN154" s="81">
        <f>(SUMPRODUCT(--(BN$101:BN$149={"A","C","I","L","M","P","V"}))/COUNTA(BN$101:BN$149)*100)</f>
        <v>18.367346938775512</v>
      </c>
      <c r="BO154" s="81">
        <f>(SUMPRODUCT(--(BO$101:BO$149={"A","C","I","L","M","P","V"}))/COUNTA(BO$101:BO$149)*100)</f>
        <v>12.244897959183673</v>
      </c>
      <c r="BP154" s="81">
        <f>(SUMPRODUCT(--(BP$101:BP$149={"A","C","I","L","M","P","V"}))/COUNTA(BP$101:BP$149)*100)</f>
        <v>34.693877551020407</v>
      </c>
      <c r="BQ154" s="81">
        <f>(SUMPRODUCT(--(BQ$101:BQ$149={"A","C","I","L","M","P","V"}))/COUNTA(BQ$101:BQ$149)*100)</f>
        <v>22.448979591836736</v>
      </c>
      <c r="BR154" s="81">
        <f>(SUMPRODUCT(--(BR$101:BR$149={"A","C","I","L","M","P","V"}))/COUNTA(BR$101:BR$149)*100)</f>
        <v>0</v>
      </c>
      <c r="BS154" s="81">
        <f>(SUMPRODUCT(--(BS$101:BS$149={"A","C","I","L","M","P","V"}))/COUNTA(BS$101:BS$149)*100)</f>
        <v>6.1224489795918364</v>
      </c>
      <c r="BT154" s="81">
        <f>(SUMPRODUCT(--(BT$101:BT$149={"A","C","I","L","M","P","V"}))/COUNTA(BT$101:BT$149)*100)</f>
        <v>8.1632653061224492</v>
      </c>
      <c r="BU154" s="81">
        <f>(SUMPRODUCT(--(BU$101:BU$149={"A","C","I","L","M","P","V"}))/COUNTA(BU$101:BU$149)*100)</f>
        <v>16.326530612244898</v>
      </c>
      <c r="BV154" s="81">
        <f>(SUMPRODUCT(--(BV$101:BV$149={"A","C","I","L","M","P","V"}))/COUNTA(BV$101:BV$149)*100)</f>
        <v>8.1632653061224492</v>
      </c>
      <c r="BW154" s="81">
        <f>(SUMPRODUCT(--(BW$101:BW$149={"A","C","I","L","M","P","V"}))/COUNTA(BW$101:BW$149)*100)</f>
        <v>2.0408163265306123</v>
      </c>
      <c r="BX154" s="81">
        <f>(SUMPRODUCT(--(BX$101:BX$149={"A","C","I","L","M","P","V"}))/COUNTA(BX$101:BX$149)*100)</f>
        <v>8.1632653061224492</v>
      </c>
      <c r="BY154" s="81">
        <f>(SUMPRODUCT(--(BY$101:BY$149={"A","C","I","L","M","P","V"}))/COUNTA(BY$101:BY$149)*100)</f>
        <v>10.204081632653061</v>
      </c>
      <c r="BZ154" s="81">
        <f>(SUMPRODUCT(--(BZ$101:BZ$149={"A","C","I","L","M","P","V"}))/COUNTA(BZ$101:BZ$149)*100)</f>
        <v>22.448979591836736</v>
      </c>
      <c r="CA154" s="81">
        <f>(SUMPRODUCT(--(CA$101:CA$149={"A","C","I","L","M","P","V"}))/COUNTA(CA$101:CA$149)*100)</f>
        <v>12.244897959183673</v>
      </c>
      <c r="CB154" s="81">
        <f>(SUMPRODUCT(--(CB$101:CB$149={"A","C","I","L","M","P","V"}))/COUNTA(CB$101:CB$149)*100)</f>
        <v>16.326530612244898</v>
      </c>
      <c r="CC154" s="81">
        <f>(SUMPRODUCT(--(CC$101:CC$149={"A","C","I","L","M","P","V"}))/COUNTA(CC$101:CC$149)*100)</f>
        <v>0</v>
      </c>
      <c r="CD154" s="81">
        <f>(SUMPRODUCT(--(CD$101:CD$149={"A","C","I","L","M","P","V"}))/COUNTA(CD$101:CD$149)*100)</f>
        <v>4.0816326530612246</v>
      </c>
      <c r="CE154" s="81">
        <f>(SUMPRODUCT(--(CE$101:CE$149={"A","C","I","L","M","P","V"}))/COUNTA(CE$101:CE$149)*100)</f>
        <v>4.0816326530612246</v>
      </c>
      <c r="CF154" s="81">
        <f>(SUMPRODUCT(--(CF$101:CF$149={"A","C","I","L","M","P","V"}))/COUNTA(CF$101:CF$149)*100)</f>
        <v>0</v>
      </c>
      <c r="CG154" s="81">
        <f>(SUMPRODUCT(--(CG$101:CG$149={"A","C","I","L","M","P","V"}))/COUNTA(CG$101:CG$149)*100)</f>
        <v>0</v>
      </c>
      <c r="CH154" s="81">
        <f>(SUMPRODUCT(--(CH$101:CH$149={"A","C","I","L","M","P","V"}))/COUNTA(CH$101:CH$149)*100)</f>
        <v>2.0408163265306123</v>
      </c>
      <c r="CI154" s="81">
        <f>(SUMPRODUCT(--(CI$101:CI$149={"A","C","I","L","M","P","V"}))/COUNTA(CI$101:CI$149)*100)</f>
        <v>0</v>
      </c>
      <c r="CJ154" s="81">
        <f>(SUMPRODUCT(--(CJ$101:CJ$149={"A","C","I","L","M","P","V"}))/COUNTA(CJ$101:CJ$149)*100)</f>
        <v>6.1224489795918364</v>
      </c>
      <c r="CK154" s="81">
        <f>(SUMPRODUCT(--(CK$101:CK$149={"A","C","I","L","M","P","V"}))/COUNTA(CK$101:CK$149)*100)</f>
        <v>0</v>
      </c>
      <c r="CL154" s="81">
        <f>(SUMPRODUCT(--(CL$101:CL$149={"A","C","I","L","M","P","V"}))/COUNTA(CL$101:CL$149)*100)</f>
        <v>0</v>
      </c>
      <c r="CM154" s="81">
        <f>(SUMPRODUCT(--(CM$101:CM$149={"A","C","I","L","M","P","V"}))/COUNTA(CM$101:CM$149)*100)</f>
        <v>0</v>
      </c>
      <c r="CN154" s="81">
        <f>(SUMPRODUCT(--(CN$101:CN$149={"A","C","I","L","M","P","V"}))/COUNTA(CN$101:CN$149)*100)</f>
        <v>0</v>
      </c>
      <c r="CO154" s="81">
        <f>(SUMPRODUCT(--(CO$101:CO$149={"A","C","I","L","M","P","V"}))/COUNTA(CO$101:CO$149)*100)</f>
        <v>0</v>
      </c>
      <c r="CP154" s="81">
        <f>(SUMPRODUCT(--(CP$101:CP$149={"A","C","I","L","M","P","V"}))/COUNTA(CP$101:CP$149)*100)</f>
        <v>2.0408163265306123</v>
      </c>
      <c r="CQ154" s="81">
        <f>(SUMPRODUCT(--(CQ$101:CQ$149={"A","C","I","L","M","P","V"}))/COUNTA(CQ$101:CQ$149)*100)</f>
        <v>6.1224489795918364</v>
      </c>
      <c r="CR154" s="81">
        <f>(SUMPRODUCT(--(CR$101:CR$149={"A","C","I","L","M","P","V"}))/COUNTA(CR$101:CR$149)*100)</f>
        <v>6.1224489795918364</v>
      </c>
      <c r="CS154" s="81">
        <f>(SUMPRODUCT(--(CS$101:CS$149={"A","C","I","L","M","P","V"}))/COUNTA(CS$101:CS$149)*100)</f>
        <v>6.1224489795918364</v>
      </c>
      <c r="CT154" s="81">
        <f>(SUMPRODUCT(--(CT$101:CT$149={"A","C","I","L","M","P","V"}))/COUNTA(CT$101:CT$149)*100)</f>
        <v>0</v>
      </c>
      <c r="CU154" s="81">
        <f>(SUMPRODUCT(--(CU$101:CU$149={"A","C","I","L","M","P","V"}))/COUNTA(CU$101:CU$149)*100)</f>
        <v>0</v>
      </c>
      <c r="CV154" s="81">
        <f>(SUMPRODUCT(--(CV$101:CV$149={"A","C","I","L","M","P","V"}))/COUNTA(CV$101:CV$149)*100)</f>
        <v>0</v>
      </c>
      <c r="CW154" s="81">
        <f>(SUMPRODUCT(--(CW$101:CW$149={"A","C","I","L","M","P","V"}))/COUNTA(CW$101:CW$149)*100)</f>
        <v>2.0408163265306123</v>
      </c>
      <c r="CX154" s="81">
        <f>(SUMPRODUCT(--(CX$101:CX$149={"A","C","I","L","M","P","V"}))/COUNTA(CX$101:CX$149)*100)</f>
        <v>0</v>
      </c>
      <c r="CY154" s="81">
        <f>(SUMPRODUCT(--(CY$101:CY$149={"A","C","I","L","M","P","V"}))/COUNTA(CY$101:CY$149)*100)</f>
        <v>0</v>
      </c>
      <c r="CZ154" s="81">
        <f>(SUMPRODUCT(--(CZ$101:CZ$149={"A","C","I","L","M","P","V"}))/COUNTA(CZ$101:CZ$149)*100)</f>
        <v>6.1224489795918364</v>
      </c>
      <c r="DA154" s="81">
        <f>(SUMPRODUCT(--(DA$101:DA$149={"A","C","I","L","M","P","V"}))/COUNTA(DA$101:DA$149)*100)</f>
        <v>0</v>
      </c>
      <c r="DB154" s="81">
        <f>(SUMPRODUCT(--(DB$101:DB$149={"A","C","I","L","M","P","V"}))/COUNTA(DB$101:DB$149)*100)</f>
        <v>0</v>
      </c>
      <c r="DC154" s="81">
        <f>(SUMPRODUCT(--(DC$101:DC$149={"A","C","I","L","M","P","V"}))/COUNTA(DC$101:DC$149)*100)</f>
        <v>2.0408163265306123</v>
      </c>
      <c r="DD154" s="81">
        <f>(SUMPRODUCT(--(DD$101:DD$149={"A","C","I","L","M","P","V"}))/COUNTA(DD$101:DD$149)*100)</f>
        <v>0</v>
      </c>
      <c r="DE154" s="81">
        <f>(SUMPRODUCT(--(DE$101:DE$149={"A","C","I","L","M","P","V"}))/COUNTA(DE$101:DE$149)*100)</f>
        <v>0</v>
      </c>
      <c r="DF154" s="81">
        <f>(SUMPRODUCT(--(DF$101:DF$149={"A","C","I","L","M","P","V"}))/COUNTA(DF$101:DF$149)*100)</f>
        <v>6.1224489795918364</v>
      </c>
      <c r="DG154" s="81">
        <f>(SUMPRODUCT(--(DG$101:DG$149={"A","C","I","L","M","P","V"}))/COUNTA(DG$101:DG$149)*100)</f>
        <v>0</v>
      </c>
      <c r="DH154" s="81">
        <f>(SUMPRODUCT(--(DH$101:DH$149={"A","C","I","L","M","P","V"}))/COUNTA(DH$101:DH$149)*100)</f>
        <v>6.1224489795918364</v>
      </c>
      <c r="DI154" s="81">
        <f>(SUMPRODUCT(--(DI$101:DI$149={"A","C","I","L","M","P","V"}))/COUNTA(DI$101:DI$149)*100)</f>
        <v>0</v>
      </c>
      <c r="DJ154" s="81">
        <f>(SUMPRODUCT(--(DJ$101:DJ$149={"A","C","I","L","M","P","V"}))/COUNTA(DJ$101:DJ$149)*100)</f>
        <v>6.1224489795918364</v>
      </c>
      <c r="DK154" s="81">
        <f>(SUMPRODUCT(--(DK$101:DK$149={"A","C","I","L","M","P","V"}))/COUNTA(DK$101:DK$149)*100)</f>
        <v>6.1224489795918364</v>
      </c>
      <c r="DL154" s="81">
        <f>(SUMPRODUCT(--(DL$101:DL$149={"A","C","I","L","M","P","V"}))/COUNTA(DL$101:DL$149)*100)</f>
        <v>4.0816326530612246</v>
      </c>
      <c r="DM154" s="81">
        <f>(SUMPRODUCT(--(DM$101:DM$149={"A","C","I","L","M","P","V"}))/COUNTA(DM$101:DM$149)*100)</f>
        <v>0</v>
      </c>
      <c r="DN154" s="81">
        <f>(SUMPRODUCT(--(DN$101:DN$149={"A","C","I","L","M","P","V"}))/COUNTA(DN$101:DN$149)*100)</f>
        <v>4.0816326530612246</v>
      </c>
      <c r="DO154" s="81">
        <f>(SUMPRODUCT(--(DO$101:DO$149={"A","C","I","L","M","P","V"}))/COUNTA(DO$101:DO$149)*100)</f>
        <v>0</v>
      </c>
      <c r="DP154" s="81">
        <f>(SUMPRODUCT(--(DP$101:DP$149={"A","C","I","L","M","P","V"}))/COUNTA(DP$101:DP$149)*100)</f>
        <v>0</v>
      </c>
      <c r="DQ154" s="81">
        <f>(SUMPRODUCT(--(DQ$101:DQ$149={"A","C","I","L","M","P","V"}))/COUNTA(DQ$101:DQ$149)*100)</f>
        <v>0</v>
      </c>
      <c r="DT154" s="37"/>
    </row>
    <row r="155" spans="1:124" x14ac:dyDescent="0.2">
      <c r="A155" s="76" t="s">
        <v>492</v>
      </c>
      <c r="B155" s="77" t="s">
        <v>493</v>
      </c>
      <c r="C155" s="77"/>
      <c r="D155" s="81">
        <f>SUMPRODUCT(--(D$101:D$149={"F","W","Y"}))/COUNTA(D$101:D$149)*100</f>
        <v>0</v>
      </c>
      <c r="E155" s="81">
        <f>SUMPRODUCT(--(E$101:E$149={"F","W","Y"}))/COUNTA(E$101:E$149)*100</f>
        <v>0</v>
      </c>
      <c r="F155" s="81">
        <f>SUMPRODUCT(--(F$101:F$149={"F","W","Y"}))/COUNTA(F$101:F$149)*100</f>
        <v>0</v>
      </c>
      <c r="G155" s="81">
        <f>SUMPRODUCT(--(G$101:G$149={"F","W","Y"}))/COUNTA(G$101:G$149)*100</f>
        <v>0</v>
      </c>
      <c r="H155" s="81">
        <f>SUMPRODUCT(--(H$101:H$149={"F","W","Y"}))/COUNTA(H$101:H$149)*100</f>
        <v>0</v>
      </c>
      <c r="I155" s="81">
        <f>SUMPRODUCT(--(I$101:I$149={"F","W","Y"}))/COUNTA(I$101:I$149)*100</f>
        <v>0</v>
      </c>
      <c r="J155" s="81">
        <f>SUMPRODUCT(--(J$101:J$149={"F","W","Y"}))/COUNTA(J$101:J$149)*100</f>
        <v>2.0408163265306123</v>
      </c>
      <c r="K155" s="81">
        <f>SUMPRODUCT(--(K$101:K$149={"F","W","Y"}))/COUNTA(K$101:K$149)*100</f>
        <v>0</v>
      </c>
      <c r="L155" s="81">
        <f>SUMPRODUCT(--(L$101:L$149={"F","W","Y"}))/COUNTA(L$101:L$149)*100</f>
        <v>0</v>
      </c>
      <c r="M155" s="81">
        <f>SUMPRODUCT(--(M$101:M$149={"F","W","Y"}))/COUNTA(M$101:M$149)*100</f>
        <v>4.0816326530612246</v>
      </c>
      <c r="N155" s="81">
        <f>SUMPRODUCT(--(N$101:N$149={"F","W","Y"}))/COUNTA(N$101:N$149)*100</f>
        <v>0</v>
      </c>
      <c r="O155" s="81">
        <f>SUMPRODUCT(--(O$101:O$149={"F","W","Y"}))/COUNTA(O$101:O$149)*100</f>
        <v>2.0408163265306123</v>
      </c>
      <c r="P155" s="81">
        <f>SUMPRODUCT(--(P$101:P$149={"F","W","Y"}))/COUNTA(P$101:P$149)*100</f>
        <v>2.0408163265306123</v>
      </c>
      <c r="Q155" s="81">
        <f>SUMPRODUCT(--(Q$101:Q$149={"F","W","Y"}))/COUNTA(Q$101:Q$149)*100</f>
        <v>0</v>
      </c>
      <c r="R155" s="95"/>
      <c r="S155" s="81">
        <f>SUMPRODUCT(--(S$101:S$149={"F","W","Y"}))/COUNTA(S$101:S$149)*100</f>
        <v>0</v>
      </c>
      <c r="T155" s="81">
        <f>SUMPRODUCT(--(T$101:T$149={"F","W","Y"}))/COUNTA(T$101:T$149)*100</f>
        <v>0</v>
      </c>
      <c r="U155" s="81">
        <f>SUMPRODUCT(--(U$101:U$149={"F","W","Y"}))/COUNTA(U$101:U$149)*100</f>
        <v>0</v>
      </c>
      <c r="V155" s="81">
        <f>SUMPRODUCT(--(V$101:V$149={"F","W","Y"}))/COUNTA(V$101:V$149)*100</f>
        <v>2.0408163265306123</v>
      </c>
      <c r="W155" s="81">
        <f>SUMPRODUCT(--(W$101:W$149={"F","W","Y"}))/COUNTA(W$101:W$149)*100</f>
        <v>0</v>
      </c>
      <c r="X155" s="81">
        <f>SUMPRODUCT(--(X$101:X$149={"F","W","Y"}))/COUNTA(X$101:X$149)*100</f>
        <v>0</v>
      </c>
      <c r="Y155" s="95"/>
      <c r="Z155" s="81">
        <f>SUMPRODUCT(--(Z$101:Z$149={"F","W","Y"}))/COUNTA(Z$101:Z$149)*100</f>
        <v>0</v>
      </c>
      <c r="AA155" s="81">
        <f>SUMPRODUCT(--(AA$101:AA$149={"F","W","Y"}))/COUNTA(AA$101:AA$149)*100</f>
        <v>0</v>
      </c>
      <c r="AB155" s="81">
        <f>SUMPRODUCT(--(AB$101:AB$149={"F","W","Y"}))/COUNTA(AB$101:AB$149)*100</f>
        <v>0</v>
      </c>
      <c r="AC155" s="81">
        <f>SUMPRODUCT(--(AC$101:AC$149={"F","W","Y"}))/COUNTA(AC$101:AC$149)*100</f>
        <v>14.285714285714285</v>
      </c>
      <c r="AD155" s="81">
        <f>SUMPRODUCT(--(AD$101:AD$149={"F","W","Y"}))/COUNTA(AD$101:AD$149)*100</f>
        <v>0</v>
      </c>
      <c r="AE155" s="81">
        <f>SUMPRODUCT(--(AE$101:AE$149={"F","W","Y"}))/COUNTA(AE$101:AE$149)*100</f>
        <v>0</v>
      </c>
      <c r="AF155" s="81">
        <f>SUMPRODUCT(--(AF$101:AF$149={"F","W","Y"}))/COUNTA(AF$101:AF$149)*100</f>
        <v>0</v>
      </c>
      <c r="AG155" s="81">
        <f>SUMPRODUCT(--(AG$101:AG$149={"F","W","Y"}))/COUNTA(AG$101:AG$149)*100</f>
        <v>0</v>
      </c>
      <c r="AH155" s="81">
        <f>SUMPRODUCT(--(AH$101:AH$149={"F","W","Y"}))/COUNTA(AH$101:AH$149)*100</f>
        <v>53.061224489795919</v>
      </c>
      <c r="AI155" s="81">
        <f>SUMPRODUCT(--(AI$101:AI$149={"F","W","Y"}))/COUNTA(AI$101:AI$149)*100</f>
        <v>2.0408163265306123</v>
      </c>
      <c r="AJ155" s="81">
        <f>SUMPRODUCT(--(AJ$101:AJ$149={"F","W","Y"}))/COUNTA(AJ$101:AJ$149)*100</f>
        <v>4.0816326530612246</v>
      </c>
      <c r="AK155" s="81">
        <f>SUMPRODUCT(--(AK$101:AK$149={"F","W","Y"}))/COUNTA(AK$101:AK$149)*100</f>
        <v>4.0816326530612246</v>
      </c>
      <c r="AL155" s="81">
        <f>SUMPRODUCT(--(AL$101:AL$149={"F","W","Y"}))/COUNTA(AL$101:AL$149)*100</f>
        <v>32.653061224489797</v>
      </c>
      <c r="AM155" s="81">
        <f>SUMPRODUCT(--(AM$101:AM$149={"F","W","Y"}))/COUNTA(AM$101:AM$149)*100</f>
        <v>4.0816326530612246</v>
      </c>
      <c r="AN155" s="81">
        <f>SUMPRODUCT(--(AN$101:AN$149={"F","W","Y"}))/COUNTA(AN$101:AN$149)*100</f>
        <v>0</v>
      </c>
      <c r="AO155" s="81">
        <f>SUMPRODUCT(--(AO$101:AO$149={"F","W","Y"}))/COUNTA(AO$101:AO$149)*100</f>
        <v>20.408163265306122</v>
      </c>
      <c r="AP155" s="81">
        <f>SUMPRODUCT(--(AP$101:AP$149={"F","W","Y"}))/COUNTA(AP$101:AP$149)*100</f>
        <v>0</v>
      </c>
      <c r="AQ155" s="81">
        <f>SUMPRODUCT(--(AQ$101:AQ$149={"F","W","Y"}))/COUNTA(AQ$101:AQ$149)*100</f>
        <v>0</v>
      </c>
      <c r="AR155" s="81">
        <f>SUMPRODUCT(--(AR$101:AR$149={"F","W","Y"}))/COUNTA(AR$101:AR$149)*100</f>
        <v>6.1224489795918364</v>
      </c>
      <c r="AS155" s="81">
        <f>SUMPRODUCT(--(AS$101:AS$149={"F","W","Y"}))/COUNTA(AS$101:AS$149)*100</f>
        <v>0</v>
      </c>
      <c r="AT155" s="81">
        <f>SUMPRODUCT(--(AT$101:AT$149={"F","W","Y"}))/COUNTA(AT$101:AT$149)*100</f>
        <v>0</v>
      </c>
      <c r="AU155" s="81">
        <f>SUMPRODUCT(--(AU$101:AU$149={"F","W","Y"}))/COUNTA(AU$101:AU$149)*100</f>
        <v>2.0408163265306123</v>
      </c>
      <c r="AV155" s="81">
        <f>SUMPRODUCT(--(AV$101:AV$149={"F","W","Y"}))/COUNTA(AV$101:AV$149)*100</f>
        <v>0</v>
      </c>
      <c r="AW155" s="81">
        <f>SUMPRODUCT(--(AW$101:AW$149={"F","W","Y"}))/COUNTA(AW$101:AW$149)*100</f>
        <v>0</v>
      </c>
      <c r="AX155" s="81">
        <f>SUMPRODUCT(--(AX$101:AX$149={"F","W","Y"}))/COUNTA(AX$101:AX$149)*100</f>
        <v>0</v>
      </c>
      <c r="AY155" s="81">
        <f>SUMPRODUCT(--(AY$101:AY$149={"F","W","Y"}))/COUNTA(AY$101:AY$149)*100</f>
        <v>10.204081632653061</v>
      </c>
      <c r="AZ155" s="81">
        <f>SUMPRODUCT(--(AZ$101:AZ$149={"F","W","Y"}))/COUNTA(AZ$101:AZ$149)*100</f>
        <v>0</v>
      </c>
      <c r="BA155" s="81">
        <f>SUMPRODUCT(--(BA$101:BA$149={"F","W","Y"}))/COUNTA(BA$101:BA$149)*100</f>
        <v>0</v>
      </c>
      <c r="BB155" s="81">
        <f>SUMPRODUCT(--(BB$101:BB$149={"F","W","Y"}))/COUNTA(BB$101:BB$149)*100</f>
        <v>0</v>
      </c>
      <c r="BC155" s="81">
        <f>SUMPRODUCT(--(BC$101:BC$149={"F","W","Y"}))/COUNTA(BC$101:BC$149)*100</f>
        <v>0</v>
      </c>
      <c r="BD155" s="81">
        <f>SUMPRODUCT(--(BD$101:BD$149={"F","W","Y"}))/COUNTA(BD$101:BD$149)*100</f>
        <v>4.0816326530612246</v>
      </c>
      <c r="BE155" s="81">
        <f>SUMPRODUCT(--(BE$101:BE$149={"F","W","Y"}))/COUNTA(BE$101:BE$149)*100</f>
        <v>0</v>
      </c>
      <c r="BF155" s="81">
        <f>SUMPRODUCT(--(BF$101:BF$149={"F","W","Y"}))/COUNTA(BF$101:BF$149)*100</f>
        <v>0</v>
      </c>
      <c r="BG155" s="81">
        <f>SUMPRODUCT(--(BG$101:BG$149={"F","W","Y"}))/COUNTA(BG$101:BG$149)*100</f>
        <v>4.0816326530612246</v>
      </c>
      <c r="BH155" s="81">
        <f>SUMPRODUCT(--(BH$101:BH$149={"F","W","Y"}))/COUNTA(BH$101:BH$149)*100</f>
        <v>44.897959183673471</v>
      </c>
      <c r="BI155" s="81">
        <f>SUMPRODUCT(--(BI$101:BI$149={"F","W","Y"}))/COUNTA(BI$101:BI$149)*100</f>
        <v>0</v>
      </c>
      <c r="BJ155" s="81">
        <f>SUMPRODUCT(--(BJ$101:BJ$149={"F","W","Y"}))/COUNTA(BJ$101:BJ$149)*100</f>
        <v>0</v>
      </c>
      <c r="BK155" s="81">
        <f>SUMPRODUCT(--(BK$101:BK$149={"F","W","Y"}))/COUNTA(BK$101:BK$149)*100</f>
        <v>18.367346938775512</v>
      </c>
      <c r="BL155" s="81">
        <f>SUMPRODUCT(--(BL$101:BL$149={"F","W","Y"}))/COUNTA(BL$101:BL$149)*100</f>
        <v>0</v>
      </c>
      <c r="BM155" s="81">
        <f>SUMPRODUCT(--(BM$101:BM$149={"F","W","Y"}))/COUNTA(BM$101:BM$149)*100</f>
        <v>4.0816326530612246</v>
      </c>
      <c r="BN155" s="81">
        <f>SUMPRODUCT(--(BN$101:BN$149={"F","W","Y"}))/COUNTA(BN$101:BN$149)*100</f>
        <v>0</v>
      </c>
      <c r="BO155" s="81">
        <f>SUMPRODUCT(--(BO$101:BO$149={"F","W","Y"}))/COUNTA(BO$101:BO$149)*100</f>
        <v>4.0816326530612246</v>
      </c>
      <c r="BP155" s="81">
        <f>SUMPRODUCT(--(BP$101:BP$149={"F","W","Y"}))/COUNTA(BP$101:BP$149)*100</f>
        <v>0</v>
      </c>
      <c r="BQ155" s="81">
        <f>SUMPRODUCT(--(BQ$101:BQ$149={"F","W","Y"}))/COUNTA(BQ$101:BQ$149)*100</f>
        <v>2.0408163265306123</v>
      </c>
      <c r="BR155" s="81">
        <f>SUMPRODUCT(--(BR$101:BR$149={"F","W","Y"}))/COUNTA(BR$101:BR$149)*100</f>
        <v>18.367346938775512</v>
      </c>
      <c r="BS155" s="81">
        <f>SUMPRODUCT(--(BS$101:BS$149={"F","W","Y"}))/COUNTA(BS$101:BS$149)*100</f>
        <v>6.1224489795918364</v>
      </c>
      <c r="BT155" s="81">
        <f>SUMPRODUCT(--(BT$101:BT$149={"F","W","Y"}))/COUNTA(BT$101:BT$149)*100</f>
        <v>0</v>
      </c>
      <c r="BU155" s="81">
        <f>SUMPRODUCT(--(BU$101:BU$149={"F","W","Y"}))/COUNTA(BU$101:BU$149)*100</f>
        <v>0</v>
      </c>
      <c r="BV155" s="81">
        <f>SUMPRODUCT(--(BV$101:BV$149={"F","W","Y"}))/COUNTA(BV$101:BV$149)*100</f>
        <v>6.1224489795918364</v>
      </c>
      <c r="BW155" s="81">
        <f>SUMPRODUCT(--(BW$101:BW$149={"F","W","Y"}))/COUNTA(BW$101:BW$149)*100</f>
        <v>0</v>
      </c>
      <c r="BX155" s="81">
        <f>SUMPRODUCT(--(BX$101:BX$149={"F","W","Y"}))/COUNTA(BX$101:BX$149)*100</f>
        <v>0</v>
      </c>
      <c r="BY155" s="81">
        <f>SUMPRODUCT(--(BY$101:BY$149={"F","W","Y"}))/COUNTA(BY$101:BY$149)*100</f>
        <v>0</v>
      </c>
      <c r="BZ155" s="81">
        <f>SUMPRODUCT(--(BZ$101:BZ$149={"F","W","Y"}))/COUNTA(BZ$101:BZ$149)*100</f>
        <v>2.0408163265306123</v>
      </c>
      <c r="CA155" s="81">
        <f>SUMPRODUCT(--(CA$101:CA$149={"F","W","Y"}))/COUNTA(CA$101:CA$149)*100</f>
        <v>0</v>
      </c>
      <c r="CB155" s="81">
        <f>SUMPRODUCT(--(CB$101:CB$149={"F","W","Y"}))/COUNTA(CB$101:CB$149)*100</f>
        <v>2.0408163265306123</v>
      </c>
      <c r="CC155" s="81">
        <f>SUMPRODUCT(--(CC$101:CC$149={"F","W","Y"}))/COUNTA(CC$101:CC$149)*100</f>
        <v>0</v>
      </c>
      <c r="CD155" s="81">
        <f>SUMPRODUCT(--(CD$101:CD$149={"F","W","Y"}))/COUNTA(CD$101:CD$149)*100</f>
        <v>0</v>
      </c>
      <c r="CE155" s="81">
        <f>SUMPRODUCT(--(CE$101:CE$149={"F","W","Y"}))/COUNTA(CE$101:CE$149)*100</f>
        <v>0</v>
      </c>
      <c r="CF155" s="81">
        <f>SUMPRODUCT(--(CF$101:CF$149={"F","W","Y"}))/COUNTA(CF$101:CF$149)*100</f>
        <v>0</v>
      </c>
      <c r="CG155" s="81">
        <f>SUMPRODUCT(--(CG$101:CG$149={"F","W","Y"}))/COUNTA(CG$101:CG$149)*100</f>
        <v>2.0408163265306123</v>
      </c>
      <c r="CH155" s="81">
        <f>SUMPRODUCT(--(CH$101:CH$149={"F","W","Y"}))/COUNTA(CH$101:CH$149)*100</f>
        <v>0</v>
      </c>
      <c r="CI155" s="81">
        <f>SUMPRODUCT(--(CI$101:CI$149={"F","W","Y"}))/COUNTA(CI$101:CI$149)*100</f>
        <v>0</v>
      </c>
      <c r="CJ155" s="81">
        <f>SUMPRODUCT(--(CJ$101:CJ$149={"F","W","Y"}))/COUNTA(CJ$101:CJ$149)*100</f>
        <v>0</v>
      </c>
      <c r="CK155" s="81">
        <f>SUMPRODUCT(--(CK$101:CK$149={"F","W","Y"}))/COUNTA(CK$101:CK$149)*100</f>
        <v>0</v>
      </c>
      <c r="CL155" s="81">
        <f>SUMPRODUCT(--(CL$101:CL$149={"F","W","Y"}))/COUNTA(CL$101:CL$149)*100</f>
        <v>0</v>
      </c>
      <c r="CM155" s="81">
        <f>SUMPRODUCT(--(CM$101:CM$149={"F","W","Y"}))/COUNTA(CM$101:CM$149)*100</f>
        <v>0</v>
      </c>
      <c r="CN155" s="81">
        <f>SUMPRODUCT(--(CN$101:CN$149={"F","W","Y"}))/COUNTA(CN$101:CN$149)*100</f>
        <v>0</v>
      </c>
      <c r="CO155" s="81">
        <f>SUMPRODUCT(--(CO$101:CO$149={"F","W","Y"}))/COUNTA(CO$101:CO$149)*100</f>
        <v>0</v>
      </c>
      <c r="CP155" s="81">
        <f>SUMPRODUCT(--(CP$101:CP$149={"F","W","Y"}))/COUNTA(CP$101:CP$149)*100</f>
        <v>0</v>
      </c>
      <c r="CQ155" s="81">
        <f>SUMPRODUCT(--(CQ$101:CQ$149={"F","W","Y"}))/COUNTA(CQ$101:CQ$149)*100</f>
        <v>0</v>
      </c>
      <c r="CR155" s="81">
        <f>SUMPRODUCT(--(CR$101:CR$149={"F","W","Y"}))/COUNTA(CR$101:CR$149)*100</f>
        <v>0</v>
      </c>
      <c r="CS155" s="81">
        <f>SUMPRODUCT(--(CS$101:CS$149={"F","W","Y"}))/COUNTA(CS$101:CS$149)*100</f>
        <v>0</v>
      </c>
      <c r="CT155" s="81">
        <f>SUMPRODUCT(--(CT$101:CT$149={"F","W","Y"}))/COUNTA(CT$101:CT$149)*100</f>
        <v>0</v>
      </c>
      <c r="CU155" s="81">
        <f>SUMPRODUCT(--(CU$101:CU$149={"F","W","Y"}))/COUNTA(CU$101:CU$149)*100</f>
        <v>0</v>
      </c>
      <c r="CV155" s="81">
        <f>SUMPRODUCT(--(CV$101:CV$149={"F","W","Y"}))/COUNTA(CV$101:CV$149)*100</f>
        <v>0</v>
      </c>
      <c r="CW155" s="81">
        <f>SUMPRODUCT(--(CW$101:CW$149={"F","W","Y"}))/COUNTA(CW$101:CW$149)*100</f>
        <v>0</v>
      </c>
      <c r="CX155" s="81">
        <f>SUMPRODUCT(--(CX$101:CX$149={"F","W","Y"}))/COUNTA(CX$101:CX$149)*100</f>
        <v>0</v>
      </c>
      <c r="CY155" s="81">
        <f>SUMPRODUCT(--(CY$101:CY$149={"F","W","Y"}))/COUNTA(CY$101:CY$149)*100</f>
        <v>0</v>
      </c>
      <c r="CZ155" s="81">
        <f>SUMPRODUCT(--(CZ$101:CZ$149={"F","W","Y"}))/COUNTA(CZ$101:CZ$149)*100</f>
        <v>0</v>
      </c>
      <c r="DA155" s="81">
        <f>SUMPRODUCT(--(DA$101:DA$149={"F","W","Y"}))/COUNTA(DA$101:DA$149)*100</f>
        <v>0</v>
      </c>
      <c r="DB155" s="81">
        <f>SUMPRODUCT(--(DB$101:DB$149={"F","W","Y"}))/COUNTA(DB$101:DB$149)*100</f>
        <v>0</v>
      </c>
      <c r="DC155" s="81">
        <f>SUMPRODUCT(--(DC$101:DC$149={"F","W","Y"}))/COUNTA(DC$101:DC$149)*100</f>
        <v>0</v>
      </c>
      <c r="DD155" s="81">
        <f>SUMPRODUCT(--(DD$101:DD$149={"F","W","Y"}))/COUNTA(DD$101:DD$149)*100</f>
        <v>0</v>
      </c>
      <c r="DE155" s="81">
        <f>SUMPRODUCT(--(DE$101:DE$149={"F","W","Y"}))/COUNTA(DE$101:DE$149)*100</f>
        <v>0</v>
      </c>
      <c r="DF155" s="81">
        <f>SUMPRODUCT(--(DF$101:DF$149={"F","W","Y"}))/COUNTA(DF$101:DF$149)*100</f>
        <v>0</v>
      </c>
      <c r="DG155" s="81">
        <f>SUMPRODUCT(--(DG$101:DG$149={"F","W","Y"}))/COUNTA(DG$101:DG$149)*100</f>
        <v>0</v>
      </c>
      <c r="DH155" s="81">
        <f>SUMPRODUCT(--(DH$101:DH$149={"F","W","Y"}))/COUNTA(DH$101:DH$149)*100</f>
        <v>0</v>
      </c>
      <c r="DI155" s="81">
        <f>SUMPRODUCT(--(DI$101:DI$149={"F","W","Y"}))/COUNTA(DI$101:DI$149)*100</f>
        <v>0</v>
      </c>
      <c r="DJ155" s="81">
        <f>SUMPRODUCT(--(DJ$101:DJ$149={"F","W","Y"}))/COUNTA(DJ$101:DJ$149)*100</f>
        <v>0</v>
      </c>
      <c r="DK155" s="81">
        <f>SUMPRODUCT(--(DK$101:DK$149={"F","W","Y"}))/COUNTA(DK$101:DK$149)*100</f>
        <v>0</v>
      </c>
      <c r="DL155" s="81">
        <f>SUMPRODUCT(--(DL$101:DL$149={"F","W","Y"}))/COUNTA(DL$101:DL$149)*100</f>
        <v>0</v>
      </c>
      <c r="DM155" s="81">
        <f>SUMPRODUCT(--(DM$101:DM$149={"F","W","Y"}))/COUNTA(DM$101:DM$149)*100</f>
        <v>0</v>
      </c>
      <c r="DN155" s="81">
        <f>SUMPRODUCT(--(DN$101:DN$149={"F","W","Y"}))/COUNTA(DN$101:DN$149)*100</f>
        <v>0</v>
      </c>
      <c r="DO155" s="81">
        <f>SUMPRODUCT(--(DO$101:DO$149={"F","W","Y"}))/COUNTA(DO$101:DO$149)*100</f>
        <v>0</v>
      </c>
      <c r="DP155" s="81">
        <f>SUMPRODUCT(--(DP$101:DP$149={"F","W","Y"}))/COUNTA(DP$101:DP$149)*100</f>
        <v>0</v>
      </c>
      <c r="DQ155" s="81">
        <f>SUMPRODUCT(--(DQ$101:DQ$149={"F","W","Y"}))/COUNTA(DQ$101:DQ$149)*100</f>
        <v>0</v>
      </c>
      <c r="DT155" s="37"/>
    </row>
    <row r="156" spans="1:124" x14ac:dyDescent="0.2">
      <c r="A156" s="76" t="s">
        <v>494</v>
      </c>
      <c r="B156" s="77" t="s">
        <v>495</v>
      </c>
      <c r="C156" s="77"/>
      <c r="D156" s="81">
        <f>SUMPRODUCT(--(D$101:D$149={"F","H","W","Y"}))/COUNTA(D$101:D$149)*100</f>
        <v>0</v>
      </c>
      <c r="E156" s="81">
        <f>SUMPRODUCT(--(E$101:E$149={"F","H","W","Y"}))/COUNTA(E$101:E$149)*100</f>
        <v>0</v>
      </c>
      <c r="F156" s="81">
        <f>SUMPRODUCT(--(F$101:F$149={"F","H","W","Y"}))/COUNTA(F$101:F$149)*100</f>
        <v>0</v>
      </c>
      <c r="G156" s="81">
        <f>SUMPRODUCT(--(G$101:G$149={"F","H","W","Y"}))/COUNTA(G$101:G$149)*100</f>
        <v>0</v>
      </c>
      <c r="H156" s="81">
        <f>SUMPRODUCT(--(H$101:H$149={"F","H","W","Y"}))/COUNTA(H$101:H$149)*100</f>
        <v>0</v>
      </c>
      <c r="I156" s="81">
        <f>SUMPRODUCT(--(I$101:I$149={"F","H","W","Y"}))/COUNTA(I$101:I$149)*100</f>
        <v>0</v>
      </c>
      <c r="J156" s="81">
        <f>SUMPRODUCT(--(J$101:J$149={"F","H","W","Y"}))/COUNTA(J$101:J$149)*100</f>
        <v>2.0408163265306123</v>
      </c>
      <c r="K156" s="81">
        <f>SUMPRODUCT(--(K$101:K$149={"F","H","W","Y"}))/COUNTA(K$101:K$149)*100</f>
        <v>0</v>
      </c>
      <c r="L156" s="81">
        <f>SUMPRODUCT(--(L$101:L$149={"F","H","W","Y"}))/COUNTA(L$101:L$149)*100</f>
        <v>2.0408163265306123</v>
      </c>
      <c r="M156" s="81">
        <f>SUMPRODUCT(--(M$101:M$149={"F","H","W","Y"}))/COUNTA(M$101:M$149)*100</f>
        <v>4.0816326530612246</v>
      </c>
      <c r="N156" s="81">
        <f>SUMPRODUCT(--(N$101:N$149={"F","H","W","Y"}))/COUNTA(N$101:N$149)*100</f>
        <v>0</v>
      </c>
      <c r="O156" s="81">
        <f>SUMPRODUCT(--(O$101:O$149={"F","H","W","Y"}))/COUNTA(O$101:O$149)*100</f>
        <v>2.0408163265306123</v>
      </c>
      <c r="P156" s="81">
        <f>SUMPRODUCT(--(P$101:P$149={"F","H","W","Y"}))/COUNTA(P$101:P$149)*100</f>
        <v>2.0408163265306123</v>
      </c>
      <c r="Q156" s="81">
        <f>SUMPRODUCT(--(Q$101:Q$149={"F","H","W","Y"}))/COUNTA(Q$101:Q$149)*100</f>
        <v>0</v>
      </c>
      <c r="R156" s="95"/>
      <c r="S156" s="81">
        <f>SUMPRODUCT(--(S$101:S$149={"F","H","W","Y"}))/COUNTA(S$101:S$149)*100</f>
        <v>0</v>
      </c>
      <c r="T156" s="81">
        <f>SUMPRODUCT(--(T$101:T$149={"F","H","W","Y"}))/COUNTA(T$101:T$149)*100</f>
        <v>0</v>
      </c>
      <c r="U156" s="81">
        <f>SUMPRODUCT(--(U$101:U$149={"F","H","W","Y"}))/COUNTA(U$101:U$149)*100</f>
        <v>0</v>
      </c>
      <c r="V156" s="81">
        <f>SUMPRODUCT(--(V$101:V$149={"F","H","W","Y"}))/COUNTA(V$101:V$149)*100</f>
        <v>2.0408163265306123</v>
      </c>
      <c r="W156" s="81">
        <f>SUMPRODUCT(--(W$101:W$149={"F","H","W","Y"}))/COUNTA(W$101:W$149)*100</f>
        <v>0</v>
      </c>
      <c r="X156" s="81">
        <f>SUMPRODUCT(--(X$101:X$149={"F","H","W","Y"}))/COUNTA(X$101:X$149)*100</f>
        <v>0</v>
      </c>
      <c r="Y156" s="95"/>
      <c r="Z156" s="81">
        <f>SUMPRODUCT(--(Z$101:Z$149={"F","H","W","Y"}))/COUNTA(Z$101:Z$149)*100</f>
        <v>0</v>
      </c>
      <c r="AA156" s="81">
        <f>SUMPRODUCT(--(AA$101:AA$149={"F","H","W","Y"}))/COUNTA(AA$101:AA$149)*100</f>
        <v>0</v>
      </c>
      <c r="AB156" s="81">
        <f>SUMPRODUCT(--(AB$101:AB$149={"F","H","W","Y"}))/COUNTA(AB$101:AB$149)*100</f>
        <v>0</v>
      </c>
      <c r="AC156" s="81">
        <f>SUMPRODUCT(--(AC$101:AC$149={"F","H","W","Y"}))/COUNTA(AC$101:AC$149)*100</f>
        <v>53.061224489795919</v>
      </c>
      <c r="AD156" s="81">
        <f>SUMPRODUCT(--(AD$101:AD$149={"F","H","W","Y"}))/COUNTA(AD$101:AD$149)*100</f>
        <v>6.1224489795918364</v>
      </c>
      <c r="AE156" s="81">
        <f>SUMPRODUCT(--(AE$101:AE$149={"F","H","W","Y"}))/COUNTA(AE$101:AE$149)*100</f>
        <v>0</v>
      </c>
      <c r="AF156" s="81">
        <f>SUMPRODUCT(--(AF$101:AF$149={"F","H","W","Y"}))/COUNTA(AF$101:AF$149)*100</f>
        <v>12.244897959183673</v>
      </c>
      <c r="AG156" s="81">
        <f>SUMPRODUCT(--(AG$101:AG$149={"F","H","W","Y"}))/COUNTA(AG$101:AG$149)*100</f>
        <v>0</v>
      </c>
      <c r="AH156" s="81">
        <f>SUMPRODUCT(--(AH$101:AH$149={"F","H","W","Y"}))/COUNTA(AH$101:AH$149)*100</f>
        <v>53.061224489795919</v>
      </c>
      <c r="AI156" s="81">
        <f>SUMPRODUCT(--(AI$101:AI$149={"F","H","W","Y"}))/COUNTA(AI$101:AI$149)*100</f>
        <v>2.0408163265306123</v>
      </c>
      <c r="AJ156" s="81">
        <f>SUMPRODUCT(--(AJ$101:AJ$149={"F","H","W","Y"}))/COUNTA(AJ$101:AJ$149)*100</f>
        <v>16.326530612244898</v>
      </c>
      <c r="AK156" s="81">
        <f>SUMPRODUCT(--(AK$101:AK$149={"F","H","W","Y"}))/COUNTA(AK$101:AK$149)*100</f>
        <v>4.0816326530612246</v>
      </c>
      <c r="AL156" s="81">
        <f>SUMPRODUCT(--(AL$101:AL$149={"F","H","W","Y"}))/COUNTA(AL$101:AL$149)*100</f>
        <v>32.653061224489797</v>
      </c>
      <c r="AM156" s="81">
        <f>SUMPRODUCT(--(AM$101:AM$149={"F","H","W","Y"}))/COUNTA(AM$101:AM$149)*100</f>
        <v>4.0816326530612246</v>
      </c>
      <c r="AN156" s="81">
        <f>SUMPRODUCT(--(AN$101:AN$149={"F","H","W","Y"}))/COUNTA(AN$101:AN$149)*100</f>
        <v>2.0408163265306123</v>
      </c>
      <c r="AO156" s="81">
        <f>SUMPRODUCT(--(AO$101:AO$149={"F","H","W","Y"}))/COUNTA(AO$101:AO$149)*100</f>
        <v>26.530612244897959</v>
      </c>
      <c r="AP156" s="81">
        <f>SUMPRODUCT(--(AP$101:AP$149={"F","H","W","Y"}))/COUNTA(AP$101:AP$149)*100</f>
        <v>6.1224489795918364</v>
      </c>
      <c r="AQ156" s="81">
        <f>SUMPRODUCT(--(AQ$101:AQ$149={"F","H","W","Y"}))/COUNTA(AQ$101:AQ$149)*100</f>
        <v>0</v>
      </c>
      <c r="AR156" s="81">
        <f>SUMPRODUCT(--(AR$101:AR$149={"F","H","W","Y"}))/COUNTA(AR$101:AR$149)*100</f>
        <v>6.1224489795918364</v>
      </c>
      <c r="AS156" s="81">
        <f>SUMPRODUCT(--(AS$101:AS$149={"F","H","W","Y"}))/COUNTA(AS$101:AS$149)*100</f>
        <v>0</v>
      </c>
      <c r="AT156" s="81">
        <f>SUMPRODUCT(--(AT$101:AT$149={"F","H","W","Y"}))/COUNTA(AT$101:AT$149)*100</f>
        <v>0</v>
      </c>
      <c r="AU156" s="81">
        <f>SUMPRODUCT(--(AU$101:AU$149={"F","H","W","Y"}))/COUNTA(AU$101:AU$149)*100</f>
        <v>2.0408163265306123</v>
      </c>
      <c r="AV156" s="81">
        <f>SUMPRODUCT(--(AV$101:AV$149={"F","H","W","Y"}))/COUNTA(AV$101:AV$149)*100</f>
        <v>0</v>
      </c>
      <c r="AW156" s="81">
        <f>SUMPRODUCT(--(AW$101:AW$149={"F","H","W","Y"}))/COUNTA(AW$101:AW$149)*100</f>
        <v>0</v>
      </c>
      <c r="AX156" s="81">
        <f>SUMPRODUCT(--(AX$101:AX$149={"F","H","W","Y"}))/COUNTA(AX$101:AX$149)*100</f>
        <v>0</v>
      </c>
      <c r="AY156" s="81">
        <f>SUMPRODUCT(--(AY$101:AY$149={"F","H","W","Y"}))/COUNTA(AY$101:AY$149)*100</f>
        <v>10.204081632653061</v>
      </c>
      <c r="AZ156" s="81">
        <f>SUMPRODUCT(--(AZ$101:AZ$149={"F","H","W","Y"}))/COUNTA(AZ$101:AZ$149)*100</f>
        <v>0</v>
      </c>
      <c r="BA156" s="81">
        <f>SUMPRODUCT(--(BA$101:BA$149={"F","H","W","Y"}))/COUNTA(BA$101:BA$149)*100</f>
        <v>0</v>
      </c>
      <c r="BB156" s="81">
        <f>SUMPRODUCT(--(BB$101:BB$149={"F","H","W","Y"}))/COUNTA(BB$101:BB$149)*100</f>
        <v>0</v>
      </c>
      <c r="BC156" s="81">
        <f>SUMPRODUCT(--(BC$101:BC$149={"F","H","W","Y"}))/COUNTA(BC$101:BC$149)*100</f>
        <v>2.0408163265306123</v>
      </c>
      <c r="BD156" s="81">
        <f>SUMPRODUCT(--(BD$101:BD$149={"F","H","W","Y"}))/COUNTA(BD$101:BD$149)*100</f>
        <v>6.1224489795918364</v>
      </c>
      <c r="BE156" s="81">
        <f>SUMPRODUCT(--(BE$101:BE$149={"F","H","W","Y"}))/COUNTA(BE$101:BE$149)*100</f>
        <v>0</v>
      </c>
      <c r="BF156" s="81">
        <f>SUMPRODUCT(--(BF$101:BF$149={"F","H","W","Y"}))/COUNTA(BF$101:BF$149)*100</f>
        <v>0</v>
      </c>
      <c r="BG156" s="81">
        <f>SUMPRODUCT(--(BG$101:BG$149={"F","H","W","Y"}))/COUNTA(BG$101:BG$149)*100</f>
        <v>8.1632653061224492</v>
      </c>
      <c r="BH156" s="81">
        <f>SUMPRODUCT(--(BH$101:BH$149={"F","H","W","Y"}))/COUNTA(BH$101:BH$149)*100</f>
        <v>44.897959183673471</v>
      </c>
      <c r="BI156" s="81">
        <f>SUMPRODUCT(--(BI$101:BI$149={"F","H","W","Y"}))/COUNTA(BI$101:BI$149)*100</f>
        <v>0</v>
      </c>
      <c r="BJ156" s="81">
        <f>SUMPRODUCT(--(BJ$101:BJ$149={"F","H","W","Y"}))/COUNTA(BJ$101:BJ$149)*100</f>
        <v>4.0816326530612246</v>
      </c>
      <c r="BK156" s="81">
        <f>SUMPRODUCT(--(BK$101:BK$149={"F","H","W","Y"}))/COUNTA(BK$101:BK$149)*100</f>
        <v>22.448979591836736</v>
      </c>
      <c r="BL156" s="81">
        <f>SUMPRODUCT(--(BL$101:BL$149={"F","H","W","Y"}))/COUNTA(BL$101:BL$149)*100</f>
        <v>0</v>
      </c>
      <c r="BM156" s="81">
        <f>SUMPRODUCT(--(BM$101:BM$149={"F","H","W","Y"}))/COUNTA(BM$101:BM$149)*100</f>
        <v>4.0816326530612246</v>
      </c>
      <c r="BN156" s="81">
        <f>SUMPRODUCT(--(BN$101:BN$149={"F","H","W","Y"}))/COUNTA(BN$101:BN$149)*100</f>
        <v>0</v>
      </c>
      <c r="BO156" s="81">
        <f>SUMPRODUCT(--(BO$101:BO$149={"F","H","W","Y"}))/COUNTA(BO$101:BO$149)*100</f>
        <v>6.1224489795918364</v>
      </c>
      <c r="BP156" s="81">
        <f>SUMPRODUCT(--(BP$101:BP$149={"F","H","W","Y"}))/COUNTA(BP$101:BP$149)*100</f>
        <v>2.0408163265306123</v>
      </c>
      <c r="BQ156" s="81">
        <f>SUMPRODUCT(--(BQ$101:BQ$149={"F","H","W","Y"}))/COUNTA(BQ$101:BQ$149)*100</f>
        <v>12.244897959183673</v>
      </c>
      <c r="BR156" s="81">
        <f>SUMPRODUCT(--(BR$101:BR$149={"F","H","W","Y"}))/COUNTA(BR$101:BR$149)*100</f>
        <v>20.408163265306122</v>
      </c>
      <c r="BS156" s="81">
        <f>SUMPRODUCT(--(BS$101:BS$149={"F","H","W","Y"}))/COUNTA(BS$101:BS$149)*100</f>
        <v>6.1224489795918364</v>
      </c>
      <c r="BT156" s="81">
        <f>SUMPRODUCT(--(BT$101:BT$149={"F","H","W","Y"}))/COUNTA(BT$101:BT$149)*100</f>
        <v>0</v>
      </c>
      <c r="BU156" s="81">
        <f>SUMPRODUCT(--(BU$101:BU$149={"F","H","W","Y"}))/COUNTA(BU$101:BU$149)*100</f>
        <v>0</v>
      </c>
      <c r="BV156" s="81">
        <f>SUMPRODUCT(--(BV$101:BV$149={"F","H","W","Y"}))/COUNTA(BV$101:BV$149)*100</f>
        <v>6.1224489795918364</v>
      </c>
      <c r="BW156" s="81">
        <f>SUMPRODUCT(--(BW$101:BW$149={"F","H","W","Y"}))/COUNTA(BW$101:BW$149)*100</f>
        <v>0</v>
      </c>
      <c r="BX156" s="81">
        <f>SUMPRODUCT(--(BX$101:BX$149={"F","H","W","Y"}))/COUNTA(BX$101:BX$149)*100</f>
        <v>6.1224489795918364</v>
      </c>
      <c r="BY156" s="81">
        <f>SUMPRODUCT(--(BY$101:BY$149={"F","H","W","Y"}))/COUNTA(BY$101:BY$149)*100</f>
        <v>0</v>
      </c>
      <c r="BZ156" s="81">
        <f>SUMPRODUCT(--(BZ$101:BZ$149={"F","H","W","Y"}))/COUNTA(BZ$101:BZ$149)*100</f>
        <v>2.0408163265306123</v>
      </c>
      <c r="CA156" s="81">
        <f>SUMPRODUCT(--(CA$101:CA$149={"F","H","W","Y"}))/COUNTA(CA$101:CA$149)*100</f>
        <v>0</v>
      </c>
      <c r="CB156" s="81">
        <f>SUMPRODUCT(--(CB$101:CB$149={"F","H","W","Y"}))/COUNTA(CB$101:CB$149)*100</f>
        <v>2.0408163265306123</v>
      </c>
      <c r="CC156" s="81">
        <f>SUMPRODUCT(--(CC$101:CC$149={"F","H","W","Y"}))/COUNTA(CC$101:CC$149)*100</f>
        <v>0</v>
      </c>
      <c r="CD156" s="81">
        <f>SUMPRODUCT(--(CD$101:CD$149={"F","H","W","Y"}))/COUNTA(CD$101:CD$149)*100</f>
        <v>0</v>
      </c>
      <c r="CE156" s="81">
        <f>SUMPRODUCT(--(CE$101:CE$149={"F","H","W","Y"}))/COUNTA(CE$101:CE$149)*100</f>
        <v>0</v>
      </c>
      <c r="CF156" s="81">
        <f>SUMPRODUCT(--(CF$101:CF$149={"F","H","W","Y"}))/COUNTA(CF$101:CF$149)*100</f>
        <v>0</v>
      </c>
      <c r="CG156" s="81">
        <f>SUMPRODUCT(--(CG$101:CG$149={"F","H","W","Y"}))/COUNTA(CG$101:CG$149)*100</f>
        <v>4.0816326530612246</v>
      </c>
      <c r="CH156" s="81">
        <f>SUMPRODUCT(--(CH$101:CH$149={"F","H","W","Y"}))/COUNTA(CH$101:CH$149)*100</f>
        <v>0</v>
      </c>
      <c r="CI156" s="81">
        <f>SUMPRODUCT(--(CI$101:CI$149={"F","H","W","Y"}))/COUNTA(CI$101:CI$149)*100</f>
        <v>0</v>
      </c>
      <c r="CJ156" s="81">
        <f>SUMPRODUCT(--(CJ$101:CJ$149={"F","H","W","Y"}))/COUNTA(CJ$101:CJ$149)*100</f>
        <v>0</v>
      </c>
      <c r="CK156" s="81">
        <f>SUMPRODUCT(--(CK$101:CK$149={"F","H","W","Y"}))/COUNTA(CK$101:CK$149)*100</f>
        <v>0</v>
      </c>
      <c r="CL156" s="81">
        <f>SUMPRODUCT(--(CL$101:CL$149={"F","H","W","Y"}))/COUNTA(CL$101:CL$149)*100</f>
        <v>0</v>
      </c>
      <c r="CM156" s="81">
        <f>SUMPRODUCT(--(CM$101:CM$149={"F","H","W","Y"}))/COUNTA(CM$101:CM$149)*100</f>
        <v>0</v>
      </c>
      <c r="CN156" s="81">
        <f>SUMPRODUCT(--(CN$101:CN$149={"F","H","W","Y"}))/COUNTA(CN$101:CN$149)*100</f>
        <v>0</v>
      </c>
      <c r="CO156" s="81">
        <f>SUMPRODUCT(--(CO$101:CO$149={"F","H","W","Y"}))/COUNTA(CO$101:CO$149)*100</f>
        <v>0</v>
      </c>
      <c r="CP156" s="81">
        <f>SUMPRODUCT(--(CP$101:CP$149={"F","H","W","Y"}))/COUNTA(CP$101:CP$149)*100</f>
        <v>0</v>
      </c>
      <c r="CQ156" s="81">
        <f>SUMPRODUCT(--(CQ$101:CQ$149={"F","H","W","Y"}))/COUNTA(CQ$101:CQ$149)*100</f>
        <v>0</v>
      </c>
      <c r="CR156" s="81">
        <f>SUMPRODUCT(--(CR$101:CR$149={"F","H","W","Y"}))/COUNTA(CR$101:CR$149)*100</f>
        <v>0</v>
      </c>
      <c r="CS156" s="81">
        <f>SUMPRODUCT(--(CS$101:CS$149={"F","H","W","Y"}))/COUNTA(CS$101:CS$149)*100</f>
        <v>0</v>
      </c>
      <c r="CT156" s="81">
        <f>SUMPRODUCT(--(CT$101:CT$149={"F","H","W","Y"}))/COUNTA(CT$101:CT$149)*100</f>
        <v>0</v>
      </c>
      <c r="CU156" s="81">
        <f>SUMPRODUCT(--(CU$101:CU$149={"F","H","W","Y"}))/COUNTA(CU$101:CU$149)*100</f>
        <v>0</v>
      </c>
      <c r="CV156" s="81">
        <f>SUMPRODUCT(--(CV$101:CV$149={"F","H","W","Y"}))/COUNTA(CV$101:CV$149)*100</f>
        <v>2.0408163265306123</v>
      </c>
      <c r="CW156" s="81">
        <f>SUMPRODUCT(--(CW$101:CW$149={"F","H","W","Y"}))/COUNTA(CW$101:CW$149)*100</f>
        <v>0</v>
      </c>
      <c r="CX156" s="81">
        <f>SUMPRODUCT(--(CX$101:CX$149={"F","H","W","Y"}))/COUNTA(CX$101:CX$149)*100</f>
        <v>0</v>
      </c>
      <c r="CY156" s="81">
        <f>SUMPRODUCT(--(CY$101:CY$149={"F","H","W","Y"}))/COUNTA(CY$101:CY$149)*100</f>
        <v>0</v>
      </c>
      <c r="CZ156" s="81">
        <f>SUMPRODUCT(--(CZ$101:CZ$149={"F","H","W","Y"}))/COUNTA(CZ$101:CZ$149)*100</f>
        <v>0</v>
      </c>
      <c r="DA156" s="81">
        <f>SUMPRODUCT(--(DA$101:DA$149={"F","H","W","Y"}))/COUNTA(DA$101:DA$149)*100</f>
        <v>0</v>
      </c>
      <c r="DB156" s="81">
        <f>SUMPRODUCT(--(DB$101:DB$149={"F","H","W","Y"}))/COUNTA(DB$101:DB$149)*100</f>
        <v>0</v>
      </c>
      <c r="DC156" s="81">
        <f>SUMPRODUCT(--(DC$101:DC$149={"F","H","W","Y"}))/COUNTA(DC$101:DC$149)*100</f>
        <v>0</v>
      </c>
      <c r="DD156" s="81">
        <f>SUMPRODUCT(--(DD$101:DD$149={"F","H","W","Y"}))/COUNTA(DD$101:DD$149)*100</f>
        <v>0</v>
      </c>
      <c r="DE156" s="81">
        <f>SUMPRODUCT(--(DE$101:DE$149={"F","H","W","Y"}))/COUNTA(DE$101:DE$149)*100</f>
        <v>0</v>
      </c>
      <c r="DF156" s="81">
        <f>SUMPRODUCT(--(DF$101:DF$149={"F","H","W","Y"}))/COUNTA(DF$101:DF$149)*100</f>
        <v>0</v>
      </c>
      <c r="DG156" s="81">
        <f>SUMPRODUCT(--(DG$101:DG$149={"F","H","W","Y"}))/COUNTA(DG$101:DG$149)*100</f>
        <v>0</v>
      </c>
      <c r="DH156" s="81">
        <f>SUMPRODUCT(--(DH$101:DH$149={"F","H","W","Y"}))/COUNTA(DH$101:DH$149)*100</f>
        <v>0</v>
      </c>
      <c r="DI156" s="81">
        <f>SUMPRODUCT(--(DI$101:DI$149={"F","H","W","Y"}))/COUNTA(DI$101:DI$149)*100</f>
        <v>0</v>
      </c>
      <c r="DJ156" s="81">
        <f>SUMPRODUCT(--(DJ$101:DJ$149={"F","H","W","Y"}))/COUNTA(DJ$101:DJ$149)*100</f>
        <v>0</v>
      </c>
      <c r="DK156" s="81">
        <f>SUMPRODUCT(--(DK$101:DK$149={"F","H","W","Y"}))/COUNTA(DK$101:DK$149)*100</f>
        <v>0</v>
      </c>
      <c r="DL156" s="81">
        <f>SUMPRODUCT(--(DL$101:DL$149={"F","H","W","Y"}))/COUNTA(DL$101:DL$149)*100</f>
        <v>0</v>
      </c>
      <c r="DM156" s="81">
        <f>SUMPRODUCT(--(DM$101:DM$149={"F","H","W","Y"}))/COUNTA(DM$101:DM$149)*100</f>
        <v>0</v>
      </c>
      <c r="DN156" s="81">
        <f>SUMPRODUCT(--(DN$101:DN$149={"F","H","W","Y"}))/COUNTA(DN$101:DN$149)*100</f>
        <v>0</v>
      </c>
      <c r="DO156" s="81">
        <f>SUMPRODUCT(--(DO$101:DO$149={"F","H","W","Y"}))/COUNTA(DO$101:DO$149)*100</f>
        <v>0</v>
      </c>
      <c r="DP156" s="81">
        <f>SUMPRODUCT(--(DP$101:DP$149={"F","H","W","Y"}))/COUNTA(DP$101:DP$149)*100</f>
        <v>0</v>
      </c>
      <c r="DQ156" s="81">
        <f>SUMPRODUCT(--(DQ$101:DQ$149={"F","H","W","Y"}))/COUNTA(DQ$101:DQ$149)*100</f>
        <v>0</v>
      </c>
      <c r="DT156" s="37"/>
    </row>
    <row r="157" spans="1:124" x14ac:dyDescent="0.2">
      <c r="A157" s="76" t="s">
        <v>496</v>
      </c>
      <c r="B157" s="77" t="s">
        <v>497</v>
      </c>
      <c r="C157" s="77"/>
      <c r="D157" s="81">
        <f>SUMPRODUCT(--(D$101:D$149={"D","E","H","K","N","Q","R","S","T"}))/COUNTA(D$101:D$149)*100</f>
        <v>2.0408163265306123</v>
      </c>
      <c r="E157" s="81">
        <f>SUMPRODUCT(--(E$101:E$149={"D","E","H","K","N","Q","R","S","T"}))/COUNTA(E$101:E$149)*100</f>
        <v>2.0408163265306123</v>
      </c>
      <c r="F157" s="81">
        <f>SUMPRODUCT(--(F$101:F$149={"D","E","H","K","N","Q","R","S","T"}))/COUNTA(F$101:F$149)*100</f>
        <v>2.0408163265306123</v>
      </c>
      <c r="G157" s="81">
        <f>SUMPRODUCT(--(G$101:G$149={"D","E","H","K","N","Q","R","S","T"}))/COUNTA(G$101:G$149)*100</f>
        <v>0</v>
      </c>
      <c r="H157" s="81">
        <f>SUMPRODUCT(--(H$101:H$149={"D","E","H","K","N","Q","R","S","T"}))/COUNTA(H$101:H$149)*100</f>
        <v>4.0816326530612246</v>
      </c>
      <c r="I157" s="81">
        <f>SUMPRODUCT(--(I$101:I$149={"D","E","H","K","N","Q","R","S","T"}))/COUNTA(I$101:I$149)*100</f>
        <v>4.0816326530612246</v>
      </c>
      <c r="J157" s="81">
        <f>SUMPRODUCT(--(J$101:J$149={"D","E","H","K","N","Q","R","S","T"}))/COUNTA(J$101:J$149)*100</f>
        <v>2.0408163265306123</v>
      </c>
      <c r="K157" s="81">
        <f>SUMPRODUCT(--(K$101:K$149={"D","E","H","K","N","Q","R","S","T"}))/COUNTA(K$101:K$149)*100</f>
        <v>10.204081632653061</v>
      </c>
      <c r="L157" s="81">
        <f>SUMPRODUCT(--(L$101:L$149={"D","E","H","K","N","Q","R","S","T"}))/COUNTA(L$101:L$149)*100</f>
        <v>10.204081632653061</v>
      </c>
      <c r="M157" s="81">
        <f>SUMPRODUCT(--(M$101:M$149={"D","E","H","K","N","Q","R","S","T"}))/COUNTA(M$101:M$149)*100</f>
        <v>2.0408163265306123</v>
      </c>
      <c r="N157" s="81">
        <f>SUMPRODUCT(--(N$101:N$149={"D","E","H","K","N","Q","R","S","T"}))/COUNTA(N$101:N$149)*100</f>
        <v>12.244897959183673</v>
      </c>
      <c r="O157" s="81">
        <f>SUMPRODUCT(--(O$101:O$149={"D","E","H","K","N","Q","R","S","T"}))/COUNTA(O$101:O$149)*100</f>
        <v>4.0816326530612246</v>
      </c>
      <c r="P157" s="81">
        <f>SUMPRODUCT(--(P$101:P$149={"D","E","H","K","N","Q","R","S","T"}))/COUNTA(P$101:P$149)*100</f>
        <v>20.408163265306122</v>
      </c>
      <c r="Q157" s="81">
        <f>SUMPRODUCT(--(Q$101:Q$149={"D","E","H","K","N","Q","R","S","T"}))/COUNTA(Q$101:Q$149)*100</f>
        <v>14.285714285714285</v>
      </c>
      <c r="R157" s="95"/>
      <c r="S157" s="81">
        <f>SUMPRODUCT(--(S$101:S$149={"D","E","H","K","N","Q","R","S","T"}))/COUNTA(S$101:S$149)*100</f>
        <v>0</v>
      </c>
      <c r="T157" s="81">
        <f>SUMPRODUCT(--(T$101:T$149={"D","E","H","K","N","Q","R","S","T"}))/COUNTA(T$101:T$149)*100</f>
        <v>16.326530612244898</v>
      </c>
      <c r="U157" s="81">
        <f>SUMPRODUCT(--(U$101:U$149={"D","E","H","K","N","Q","R","S","T"}))/COUNTA(U$101:U$149)*100</f>
        <v>20.408163265306122</v>
      </c>
      <c r="V157" s="81">
        <f>SUMPRODUCT(--(V$101:V$149={"D","E","H","K","N","Q","R","S","T"}))/COUNTA(V$101:V$149)*100</f>
        <v>2.0408163265306123</v>
      </c>
      <c r="W157" s="81">
        <f>SUMPRODUCT(--(W$101:W$149={"D","E","H","K","N","Q","R","S","T"}))/COUNTA(W$101:W$149)*100</f>
        <v>6.1224489795918364</v>
      </c>
      <c r="X157" s="81">
        <f>SUMPRODUCT(--(X$101:X$149={"D","E","H","K","N","Q","R","S","T"}))/COUNTA(X$101:X$149)*100</f>
        <v>26.530612244897959</v>
      </c>
      <c r="Y157" s="95"/>
      <c r="Z157" s="81">
        <f>SUMPRODUCT(--(Z$101:Z$149={"D","E","H","K","N","Q","R","S","T"}))/COUNTA(Z$101:Z$149)*100</f>
        <v>16.326530612244898</v>
      </c>
      <c r="AA157" s="81">
        <f>SUMPRODUCT(--(AA$101:AA$149={"D","E","H","K","N","Q","R","S","T"}))/COUNTA(AA$101:AA$149)*100</f>
        <v>0</v>
      </c>
      <c r="AB157" s="81">
        <f>SUMPRODUCT(--(AB$101:AB$149={"D","E","H","K","N","Q","R","S","T"}))/COUNTA(AB$101:AB$149)*100</f>
        <v>6.1224489795918364</v>
      </c>
      <c r="AC157" s="81">
        <f>SUMPRODUCT(--(AC$101:AC$149={"D","E","H","K","N","Q","R","S","T"}))/COUNTA(AC$101:AC$149)*100</f>
        <v>44.897959183673471</v>
      </c>
      <c r="AD157" s="81">
        <f>SUMPRODUCT(--(AD$101:AD$149={"D","E","H","K","N","Q","R","S","T"}))/COUNTA(AD$101:AD$149)*100</f>
        <v>38.775510204081634</v>
      </c>
      <c r="AE157" s="81">
        <f>SUMPRODUCT(--(AE$101:AE$149={"D","E","H","K","N","Q","R","S","T"}))/COUNTA(AE$101:AE$149)*100</f>
        <v>73.469387755102048</v>
      </c>
      <c r="AF157" s="81">
        <f>SUMPRODUCT(--(AF$101:AF$149={"D","E","H","K","N","Q","R","S","T"}))/COUNTA(AF$101:AF$149)*100</f>
        <v>22.448979591836736</v>
      </c>
      <c r="AG157" s="81">
        <f>SUMPRODUCT(--(AG$101:AG$149={"D","E","H","K","N","Q","R","S","T"}))/COUNTA(AG$101:AG$149)*100</f>
        <v>73.469387755102048</v>
      </c>
      <c r="AH157" s="81">
        <f>SUMPRODUCT(--(AH$101:AH$149={"D","E","H","K","N","Q","R","S","T"}))/COUNTA(AH$101:AH$149)*100</f>
        <v>6.1224489795918364</v>
      </c>
      <c r="AI157" s="81">
        <f>SUMPRODUCT(--(AI$101:AI$149={"D","E","H","K","N","Q","R","S","T"}))/COUNTA(AI$101:AI$149)*100</f>
        <v>51.020408163265309</v>
      </c>
      <c r="AJ157" s="81">
        <f>SUMPRODUCT(--(AJ$101:AJ$149={"D","E","H","K","N","Q","R","S","T"}))/COUNTA(AJ$101:AJ$149)*100</f>
        <v>75.510204081632651</v>
      </c>
      <c r="AK157" s="81">
        <f>SUMPRODUCT(--(AK$101:AK$149={"D","E","H","K","N","Q","R","S","T"}))/COUNTA(AK$101:AK$149)*100</f>
        <v>85.714285714285708</v>
      </c>
      <c r="AL157" s="81">
        <f>SUMPRODUCT(--(AL$101:AL$149={"D","E","H","K","N","Q","R","S","T"}))/COUNTA(AL$101:AL$149)*100</f>
        <v>10.204081632653061</v>
      </c>
      <c r="AM157" s="81">
        <f>SUMPRODUCT(--(AM$101:AM$149={"D","E","H","K","N","Q","R","S","T"}))/COUNTA(AM$101:AM$149)*100</f>
        <v>67.346938775510196</v>
      </c>
      <c r="AN157" s="81">
        <f>SUMPRODUCT(--(AN$101:AN$149={"D","E","H","K","N","Q","R","S","T"}))/COUNTA(AN$101:AN$149)*100</f>
        <v>91.83673469387756</v>
      </c>
      <c r="AO157" s="81">
        <f>SUMPRODUCT(--(AO$101:AO$149={"D","E","H","K","N","Q","R","S","T"}))/COUNTA(AO$101:AO$149)*100</f>
        <v>30.612244897959183</v>
      </c>
      <c r="AP157" s="81">
        <f>SUMPRODUCT(--(AP$101:AP$149={"D","E","H","K","N","Q","R","S","T"}))/COUNTA(AP$101:AP$149)*100</f>
        <v>42.857142857142854</v>
      </c>
      <c r="AQ157" s="81">
        <f>SUMPRODUCT(--(AQ$101:AQ$149={"D","E","H","K","N","Q","R","S","T"}))/COUNTA(AQ$101:AQ$149)*100</f>
        <v>57.142857142857139</v>
      </c>
      <c r="AR157" s="81">
        <f>SUMPRODUCT(--(AR$101:AR$149={"D","E","H","K","N","Q","R","S","T"}))/COUNTA(AR$101:AR$149)*100</f>
        <v>55.102040816326522</v>
      </c>
      <c r="AS157" s="81">
        <f>SUMPRODUCT(--(AS$101:AS$149={"D","E","H","K","N","Q","R","S","T"}))/COUNTA(AS$101:AS$149)*100</f>
        <v>4.0816326530612246</v>
      </c>
      <c r="AT157" s="81">
        <f>SUMPRODUCT(--(AT$101:AT$149={"D","E","H","K","N","Q","R","S","T"}))/COUNTA(AT$101:AT$149)*100</f>
        <v>6.1224489795918364</v>
      </c>
      <c r="AU157" s="81">
        <f>SUMPRODUCT(--(AU$101:AU$149={"D","E","H","K","N","Q","R","S","T"}))/COUNTA(AU$101:AU$149)*100</f>
        <v>2.0408163265306123</v>
      </c>
      <c r="AV157" s="81">
        <f>SUMPRODUCT(--(AV$101:AV$149={"D","E","H","K","N","Q","R","S","T"}))/COUNTA(AV$101:AV$149)*100</f>
        <v>20.408163265306122</v>
      </c>
      <c r="AW157" s="81">
        <f>SUMPRODUCT(--(AW$101:AW$149={"D","E","H","K","N","Q","R","S","T"}))/COUNTA(AW$101:AW$149)*100</f>
        <v>20.408163265306122</v>
      </c>
      <c r="AX157" s="81">
        <f>SUMPRODUCT(--(AX$101:AX$149={"D","E","H","K","N","Q","R","S","T"}))/COUNTA(AX$101:AX$149)*100</f>
        <v>18.367346938775512</v>
      </c>
      <c r="AY157" s="81">
        <f>SUMPRODUCT(--(AY$101:AY$149={"D","E","H","K","N","Q","R","S","T"}))/COUNTA(AY$101:AY$149)*100</f>
        <v>2.0408163265306123</v>
      </c>
      <c r="AZ157" s="81">
        <f>SUMPRODUCT(--(AZ$101:AZ$149={"D","E","H","K","N","Q","R","S","T"}))/COUNTA(AZ$101:AZ$149)*100</f>
        <v>2.0408163265306123</v>
      </c>
      <c r="BA157" s="81">
        <f>SUMPRODUCT(--(BA$101:BA$149={"D","E","H","K","N","Q","R","S","T"}))/COUNTA(BA$101:BA$149)*100</f>
        <v>2.0408163265306123</v>
      </c>
      <c r="BB157" s="81">
        <f>SUMPRODUCT(--(BB$101:BB$149={"D","E","H","K","N","Q","R","S","T"}))/COUNTA(BB$101:BB$149)*100</f>
        <v>16.326530612244898</v>
      </c>
      <c r="BC157" s="81">
        <f>SUMPRODUCT(--(BC$101:BC$149={"D","E","H","K","N","Q","R","S","T"}))/COUNTA(BC$101:BC$149)*100</f>
        <v>22.448979591836736</v>
      </c>
      <c r="BD157" s="81">
        <f>SUMPRODUCT(--(BD$101:BD$149={"D","E","H","K","N","Q","R","S","T"}))/COUNTA(BD$101:BD$149)*100</f>
        <v>48.979591836734691</v>
      </c>
      <c r="BE157" s="81">
        <f>SUMPRODUCT(--(BE$101:BE$149={"D","E","H","K","N","Q","R","S","T"}))/COUNTA(BE$101:BE$149)*100</f>
        <v>36.734693877551024</v>
      </c>
      <c r="BF157" s="81">
        <f>SUMPRODUCT(--(BF$101:BF$149={"D","E","H","K","N","Q","R","S","T"}))/COUNTA(BF$101:BF$149)*100</f>
        <v>53.061224489795919</v>
      </c>
      <c r="BG157" s="81">
        <f>SUMPRODUCT(--(BG$101:BG$149={"D","E","H","K","N","Q","R","S","T"}))/COUNTA(BG$101:BG$149)*100</f>
        <v>63.265306122448983</v>
      </c>
      <c r="BH157" s="81">
        <f>SUMPRODUCT(--(BH$101:BH$149={"D","E","H","K","N","Q","R","S","T"}))/COUNTA(BH$101:BH$149)*100</f>
        <v>12.244897959183673</v>
      </c>
      <c r="BI157" s="81">
        <f>SUMPRODUCT(--(BI$101:BI$149={"D","E","H","K","N","Q","R","S","T"}))/COUNTA(BI$101:BI$149)*100</f>
        <v>18.367346938775512</v>
      </c>
      <c r="BJ157" s="81">
        <f>SUMPRODUCT(--(BJ$101:BJ$149={"D","E","H","K","N","Q","R","S","T"}))/COUNTA(BJ$101:BJ$149)*100</f>
        <v>57.142857142857139</v>
      </c>
      <c r="BK157" s="81">
        <f>SUMPRODUCT(--(BK$101:BK$149={"D","E","H","K","N","Q","R","S","T"}))/COUNTA(BK$101:BK$149)*100</f>
        <v>44.897959183673471</v>
      </c>
      <c r="BL157" s="81">
        <f>SUMPRODUCT(--(BL$101:BL$149={"D","E","H","K","N","Q","R","S","T"}))/COUNTA(BL$101:BL$149)*100</f>
        <v>24.489795918367346</v>
      </c>
      <c r="BM157" s="81">
        <f>SUMPRODUCT(--(BM$101:BM$149={"D","E","H","K","N","Q","R","S","T"}))/COUNTA(BM$101:BM$149)*100</f>
        <v>2.0408163265306123</v>
      </c>
      <c r="BN157" s="81">
        <f>SUMPRODUCT(--(BN$101:BN$149={"D","E","H","K","N","Q","R","S","T"}))/COUNTA(BN$101:BN$149)*100</f>
        <v>42.857142857142854</v>
      </c>
      <c r="BO157" s="81">
        <f>SUMPRODUCT(--(BO$101:BO$149={"D","E","H","K","N","Q","R","S","T"}))/COUNTA(BO$101:BO$149)*100</f>
        <v>65.306122448979593</v>
      </c>
      <c r="BP157" s="81">
        <f>SUMPRODUCT(--(BP$101:BP$149={"D","E","H","K","N","Q","R","S","T"}))/COUNTA(BP$101:BP$149)*100</f>
        <v>48.979591836734691</v>
      </c>
      <c r="BQ157" s="81">
        <f>SUMPRODUCT(--(BQ$101:BQ$149={"D","E","H","K","N","Q","R","S","T"}))/COUNTA(BQ$101:BQ$149)*100</f>
        <v>22.448979591836736</v>
      </c>
      <c r="BR157" s="81">
        <f>SUMPRODUCT(--(BR$101:BR$149={"D","E","H","K","N","Q","R","S","T"}))/COUNTA(BR$101:BR$149)*100</f>
        <v>34.693877551020407</v>
      </c>
      <c r="BS157" s="81">
        <f>SUMPRODUCT(--(BS$101:BS$149={"D","E","H","K","N","Q","R","S","T"}))/COUNTA(BS$101:BS$149)*100</f>
        <v>28.571428571428569</v>
      </c>
      <c r="BT157" s="81">
        <f>SUMPRODUCT(--(BT$101:BT$149={"D","E","H","K","N","Q","R","S","T"}))/COUNTA(BT$101:BT$149)*100</f>
        <v>24.489795918367346</v>
      </c>
      <c r="BU157" s="81">
        <f>SUMPRODUCT(--(BU$101:BU$149={"D","E","H","K","N","Q","R","S","T"}))/COUNTA(BU$101:BU$149)*100</f>
        <v>16.326530612244898</v>
      </c>
      <c r="BV157" s="81">
        <f>SUMPRODUCT(--(BV$101:BV$149={"D","E","H","K","N","Q","R","S","T"}))/COUNTA(BV$101:BV$149)*100</f>
        <v>16.326530612244898</v>
      </c>
      <c r="BW157" s="81">
        <f>SUMPRODUCT(--(BW$101:BW$149={"D","E","H","K","N","Q","R","S","T"}))/COUNTA(BW$101:BW$149)*100</f>
        <v>22.448979591836736</v>
      </c>
      <c r="BX157" s="81">
        <f>SUMPRODUCT(--(BX$101:BX$149={"D","E","H","K","N","Q","R","S","T"}))/COUNTA(BX$101:BX$149)*100</f>
        <v>22.448979591836736</v>
      </c>
      <c r="BY157" s="81">
        <f>SUMPRODUCT(--(BY$101:BY$149={"D","E","H","K","N","Q","R","S","T"}))/COUNTA(BY$101:BY$149)*100</f>
        <v>16.326530612244898</v>
      </c>
      <c r="BZ157" s="81">
        <f>SUMPRODUCT(--(BZ$101:BZ$149={"D","E","H","K","N","Q","R","S","T"}))/COUNTA(BZ$101:BZ$149)*100</f>
        <v>2.0408163265306123</v>
      </c>
      <c r="CA157" s="81">
        <f>SUMPRODUCT(--(CA$101:CA$149={"D","E","H","K","N","Q","R","S","T"}))/COUNTA(CA$101:CA$149)*100</f>
        <v>14.285714285714285</v>
      </c>
      <c r="CB157" s="81">
        <f>SUMPRODUCT(--(CB$101:CB$149={"D","E","H","K","N","Q","R","S","T"}))/COUNTA(CB$101:CB$149)*100</f>
        <v>8.1632653061224492</v>
      </c>
      <c r="CC157" s="81">
        <f>SUMPRODUCT(--(CC$101:CC$149={"D","E","H","K","N","Q","R","S","T"}))/COUNTA(CC$101:CC$149)*100</f>
        <v>14.285714285714285</v>
      </c>
      <c r="CD157" s="81">
        <f>SUMPRODUCT(--(CD$101:CD$149={"D","E","H","K","N","Q","R","S","T"}))/COUNTA(CD$101:CD$149)*100</f>
        <v>6.1224489795918364</v>
      </c>
      <c r="CE157" s="81">
        <f>SUMPRODUCT(--(CE$101:CE$149={"D","E","H","K","N","Q","R","S","T"}))/COUNTA(CE$101:CE$149)*100</f>
        <v>0</v>
      </c>
      <c r="CF157" s="81">
        <f>SUMPRODUCT(--(CF$101:CF$149={"D","E","H","K","N","Q","R","S","T"}))/COUNTA(CF$101:CF$149)*100</f>
        <v>6.1224489795918364</v>
      </c>
      <c r="CG157" s="81">
        <f>SUMPRODUCT(--(CG$101:CG$149={"D","E","H","K","N","Q","R","S","T"}))/COUNTA(CG$101:CG$149)*100</f>
        <v>6.1224489795918364</v>
      </c>
      <c r="CH157" s="81">
        <f>SUMPRODUCT(--(CH$101:CH$149={"D","E","H","K","N","Q","R","S","T"}))/COUNTA(CH$101:CH$149)*100</f>
        <v>6.1224489795918364</v>
      </c>
      <c r="CI157" s="81">
        <f>SUMPRODUCT(--(CI$101:CI$149={"D","E","H","K","N","Q","R","S","T"}))/COUNTA(CI$101:CI$149)*100</f>
        <v>6.1224489795918364</v>
      </c>
      <c r="CJ157" s="81">
        <f>SUMPRODUCT(--(CJ$101:CJ$149={"D","E","H","K","N","Q","R","S","T"}))/COUNTA(CJ$101:CJ$149)*100</f>
        <v>2.0408163265306123</v>
      </c>
      <c r="CK157" s="81">
        <f>SUMPRODUCT(--(CK$101:CK$149={"D","E","H","K","N","Q","R","S","T"}))/COUNTA(CK$101:CK$149)*100</f>
        <v>8.1632653061224492</v>
      </c>
      <c r="CL157" s="81">
        <f>SUMPRODUCT(--(CL$101:CL$149={"D","E","H","K","N","Q","R","S","T"}))/COUNTA(CL$101:CL$149)*100</f>
        <v>8.1632653061224492</v>
      </c>
      <c r="CM157" s="81">
        <f>SUMPRODUCT(--(CM$101:CM$149={"D","E","H","K","N","Q","R","S","T"}))/COUNTA(CM$101:CM$149)*100</f>
        <v>8.1632653061224492</v>
      </c>
      <c r="CN157" s="81">
        <f>SUMPRODUCT(--(CN$101:CN$149={"D","E","H","K","N","Q","R","S","T"}))/COUNTA(CN$101:CN$149)*100</f>
        <v>6.1224489795918364</v>
      </c>
      <c r="CO157" s="81">
        <f>SUMPRODUCT(--(CO$101:CO$149={"D","E","H","K","N","Q","R","S","T"}))/COUNTA(CO$101:CO$149)*100</f>
        <v>8.1632653061224492</v>
      </c>
      <c r="CP157" s="81">
        <f>SUMPRODUCT(--(CP$101:CP$149={"D","E","H","K","N","Q","R","S","T"}))/COUNTA(CP$101:CP$149)*100</f>
        <v>6.1224489795918364</v>
      </c>
      <c r="CQ157" s="81">
        <f>SUMPRODUCT(--(CQ$101:CQ$149={"D","E","H","K","N","Q","R","S","T"}))/COUNTA(CQ$101:CQ$149)*100</f>
        <v>0</v>
      </c>
      <c r="CR157" s="81">
        <f>SUMPRODUCT(--(CR$101:CR$149={"D","E","H","K","N","Q","R","S","T"}))/COUNTA(CR$101:CR$149)*100</f>
        <v>0</v>
      </c>
      <c r="CS157" s="81">
        <f>SUMPRODUCT(--(CS$101:CS$149={"D","E","H","K","N","Q","R","S","T"}))/COUNTA(CS$101:CS$149)*100</f>
        <v>0</v>
      </c>
      <c r="CT157" s="81">
        <f>SUMPRODUCT(--(CT$101:CT$149={"D","E","H","K","N","Q","R","S","T"}))/COUNTA(CT$101:CT$149)*100</f>
        <v>6.1224489795918364</v>
      </c>
      <c r="CU157" s="81">
        <f>SUMPRODUCT(--(CU$101:CU$149={"D","E","H","K","N","Q","R","S","T"}))/COUNTA(CU$101:CU$149)*100</f>
        <v>2.0408163265306123</v>
      </c>
      <c r="CV157" s="81">
        <f>SUMPRODUCT(--(CV$101:CV$149={"D","E","H","K","N","Q","R","S","T"}))/COUNTA(CV$101:CV$149)*100</f>
        <v>6.1224489795918364</v>
      </c>
      <c r="CW157" s="81">
        <f>SUMPRODUCT(--(CW$101:CW$149={"D","E","H","K","N","Q","R","S","T"}))/COUNTA(CW$101:CW$149)*100</f>
        <v>4.0816326530612246</v>
      </c>
      <c r="CX157" s="81">
        <f>SUMPRODUCT(--(CX$101:CX$149={"D","E","H","K","N","Q","R","S","T"}))/COUNTA(CX$101:CX$149)*100</f>
        <v>6.1224489795918364</v>
      </c>
      <c r="CY157" s="81">
        <f>SUMPRODUCT(--(CY$101:CY$149={"D","E","H","K","N","Q","R","S","T"}))/COUNTA(CY$101:CY$149)*100</f>
        <v>6.1224489795918364</v>
      </c>
      <c r="CZ157" s="81">
        <f>SUMPRODUCT(--(CZ$101:CZ$149={"D","E","H","K","N","Q","R","S","T"}))/COUNTA(CZ$101:CZ$149)*100</f>
        <v>0</v>
      </c>
      <c r="DA157" s="81">
        <f>SUMPRODUCT(--(DA$101:DA$149={"D","E","H","K","N","Q","R","S","T"}))/COUNTA(DA$101:DA$149)*100</f>
        <v>0</v>
      </c>
      <c r="DB157" s="81">
        <f>SUMPRODUCT(--(DB$101:DB$149={"D","E","H","K","N","Q","R","S","T"}))/COUNTA(DB$101:DB$149)*100</f>
        <v>6.1224489795918364</v>
      </c>
      <c r="DC157" s="81">
        <f>SUMPRODUCT(--(DC$101:DC$149={"D","E","H","K","N","Q","R","S","T"}))/COUNTA(DC$101:DC$149)*100</f>
        <v>0</v>
      </c>
      <c r="DD157" s="81">
        <f>SUMPRODUCT(--(DD$101:DD$149={"D","E","H","K","N","Q","R","S","T"}))/COUNTA(DD$101:DD$149)*100</f>
        <v>6.1224489795918364</v>
      </c>
      <c r="DE157" s="81">
        <f>SUMPRODUCT(--(DE$101:DE$149={"D","E","H","K","N","Q","R","S","T"}))/COUNTA(DE$101:DE$149)*100</f>
        <v>6.1224489795918364</v>
      </c>
      <c r="DF157" s="81">
        <f>SUMPRODUCT(--(DF$101:DF$149={"D","E","H","K","N","Q","R","S","T"}))/COUNTA(DF$101:DF$149)*100</f>
        <v>0</v>
      </c>
      <c r="DG157" s="81">
        <f>SUMPRODUCT(--(DG$101:DG$149={"D","E","H","K","N","Q","R","S","T"}))/COUNTA(DG$101:DG$149)*100</f>
        <v>6.1224489795918364</v>
      </c>
      <c r="DH157" s="81">
        <f>SUMPRODUCT(--(DH$101:DH$149={"D","E","H","K","N","Q","R","S","T"}))/COUNTA(DH$101:DH$149)*100</f>
        <v>0</v>
      </c>
      <c r="DI157" s="81">
        <f>SUMPRODUCT(--(DI$101:DI$149={"D","E","H","K","N","Q","R","S","T"}))/COUNTA(DI$101:DI$149)*100</f>
        <v>6.1224489795918364</v>
      </c>
      <c r="DJ157" s="81">
        <f>SUMPRODUCT(--(DJ$101:DJ$149={"D","E","H","K","N","Q","R","S","T"}))/COUNTA(DJ$101:DJ$149)*100</f>
        <v>0</v>
      </c>
      <c r="DK157" s="81">
        <f>SUMPRODUCT(--(DK$101:DK$149={"D","E","H","K","N","Q","R","S","T"}))/COUNTA(DK$101:DK$149)*100</f>
        <v>0</v>
      </c>
      <c r="DL157" s="81">
        <f>SUMPRODUCT(--(DL$101:DL$149={"D","E","H","K","N","Q","R","S","T"}))/COUNTA(DL$101:DL$149)*100</f>
        <v>2.0408163265306123</v>
      </c>
      <c r="DM157" s="81">
        <f>SUMPRODUCT(--(DM$101:DM$149={"D","E","H","K","N","Q","R","S","T"}))/COUNTA(DM$101:DM$149)*100</f>
        <v>6.1224489795918364</v>
      </c>
      <c r="DN157" s="81">
        <f>SUMPRODUCT(--(DN$101:DN$149={"D","E","H","K","N","Q","R","S","T"}))/COUNTA(DN$101:DN$149)*100</f>
        <v>2.0408163265306123</v>
      </c>
      <c r="DO157" s="81">
        <f>SUMPRODUCT(--(DO$101:DO$149={"D","E","H","K","N","Q","R","S","T"}))/COUNTA(DO$101:DO$149)*100</f>
        <v>6.1224489795918364</v>
      </c>
      <c r="DP157" s="81">
        <f>SUMPRODUCT(--(DP$101:DP$149={"D","E","H","K","N","Q","R","S","T"}))/COUNTA(DP$101:DP$149)*100</f>
        <v>6.1224489795918364</v>
      </c>
      <c r="DQ157" s="81">
        <f>SUMPRODUCT(--(DQ$101:DQ$149={"D","E","H","K","N","Q","R","S","T"}))/COUNTA(DQ$101:DQ$149)*100</f>
        <v>6.1224489795918364</v>
      </c>
      <c r="DT157" s="37"/>
    </row>
    <row r="158" spans="1:124" x14ac:dyDescent="0.2">
      <c r="A158" s="76" t="s">
        <v>498</v>
      </c>
      <c r="B158" s="77" t="s">
        <v>499</v>
      </c>
      <c r="C158" s="77"/>
      <c r="D158" s="81">
        <f>SUMPRODUCT(--(D$101:D$149={"H","K","N","Q","R","S","T","W","Y"}))/COUNTA(D$101:D$149)*100</f>
        <v>2.0408163265306123</v>
      </c>
      <c r="E158" s="81">
        <f>SUMPRODUCT(--(E$101:E$149={"H","K","N","Q","R","S","T","W","Y"}))/COUNTA(E$101:E$149)*100</f>
        <v>2.0408163265306123</v>
      </c>
      <c r="F158" s="81">
        <f>SUMPRODUCT(--(F$101:F$149={"H","K","N","Q","R","S","T","W","Y"}))/COUNTA(F$101:F$149)*100</f>
        <v>2.0408163265306123</v>
      </c>
      <c r="G158" s="81">
        <f>SUMPRODUCT(--(G$101:G$149={"H","K","N","Q","R","S","T","W","Y"}))/COUNTA(G$101:G$149)*100</f>
        <v>0</v>
      </c>
      <c r="H158" s="81">
        <f>SUMPRODUCT(--(H$101:H$149={"H","K","N","Q","R","S","T","W","Y"}))/COUNTA(H$101:H$149)*100</f>
        <v>4.0816326530612246</v>
      </c>
      <c r="I158" s="81">
        <f>SUMPRODUCT(--(I$101:I$149={"H","K","N","Q","R","S","T","W","Y"}))/COUNTA(I$101:I$149)*100</f>
        <v>4.0816326530612246</v>
      </c>
      <c r="J158" s="81">
        <f>SUMPRODUCT(--(J$101:J$149={"H","K","N","Q","R","S","T","W","Y"}))/COUNTA(J$101:J$149)*100</f>
        <v>2.0408163265306123</v>
      </c>
      <c r="K158" s="81">
        <f>SUMPRODUCT(--(K$101:K$149={"H","K","N","Q","R","S","T","W","Y"}))/COUNTA(K$101:K$149)*100</f>
        <v>4.0816326530612246</v>
      </c>
      <c r="L158" s="81">
        <f>SUMPRODUCT(--(L$101:L$149={"H","K","N","Q","R","S","T","W","Y"}))/COUNTA(L$101:L$149)*100</f>
        <v>6.1224489795918364</v>
      </c>
      <c r="M158" s="81">
        <f>SUMPRODUCT(--(M$101:M$149={"H","K","N","Q","R","S","T","W","Y"}))/COUNTA(M$101:M$149)*100</f>
        <v>0</v>
      </c>
      <c r="N158" s="81">
        <f>SUMPRODUCT(--(N$101:N$149={"H","K","N","Q","R","S","T","W","Y"}))/COUNTA(N$101:N$149)*100</f>
        <v>10.204081632653061</v>
      </c>
      <c r="O158" s="81">
        <f>SUMPRODUCT(--(O$101:O$149={"H","K","N","Q","R","S","T","W","Y"}))/COUNTA(O$101:O$149)*100</f>
        <v>4.0816326530612246</v>
      </c>
      <c r="P158" s="81">
        <f>SUMPRODUCT(--(P$101:P$149={"H","K","N","Q","R","S","T","W","Y"}))/COUNTA(P$101:P$149)*100</f>
        <v>18.367346938775512</v>
      </c>
      <c r="Q158" s="81">
        <f>SUMPRODUCT(--(Q$101:Q$149={"H","K","N","Q","R","S","T","W","Y"}))/COUNTA(Q$101:Q$149)*100</f>
        <v>14.285714285714285</v>
      </c>
      <c r="R158" s="95"/>
      <c r="S158" s="81">
        <f>SUMPRODUCT(--(S$101:S$149={"H","K","N","Q","R","S","T","W","Y"}))/COUNTA(S$101:S$149)*100</f>
        <v>0</v>
      </c>
      <c r="T158" s="81">
        <f>SUMPRODUCT(--(T$101:T$149={"H","K","N","Q","R","S","T","W","Y"}))/COUNTA(T$101:T$149)*100</f>
        <v>14.285714285714285</v>
      </c>
      <c r="U158" s="81">
        <f>SUMPRODUCT(--(U$101:U$149={"H","K","N","Q","R","S","T","W","Y"}))/COUNTA(U$101:U$149)*100</f>
        <v>20.408163265306122</v>
      </c>
      <c r="V158" s="81">
        <f>SUMPRODUCT(--(V$101:V$149={"H","K","N","Q","R","S","T","W","Y"}))/COUNTA(V$101:V$149)*100</f>
        <v>2.0408163265306123</v>
      </c>
      <c r="W158" s="81">
        <f>SUMPRODUCT(--(W$101:W$149={"H","K","N","Q","R","S","T","W","Y"}))/COUNTA(W$101:W$149)*100</f>
        <v>6.1224489795918364</v>
      </c>
      <c r="X158" s="81">
        <f>SUMPRODUCT(--(X$101:X$149={"H","K","N","Q","R","S","T","W","Y"}))/COUNTA(X$101:X$149)*100</f>
        <v>26.530612244897959</v>
      </c>
      <c r="Y158" s="95"/>
      <c r="Z158" s="81">
        <f>SUMPRODUCT(--(Z$101:Z$149={"H","K","N","Q","R","S","T","W","Y"}))/COUNTA(Z$101:Z$149)*100</f>
        <v>0</v>
      </c>
      <c r="AA158" s="81">
        <f>SUMPRODUCT(--(AA$101:AA$149={"H","K","N","Q","R","S","T","W","Y"}))/COUNTA(AA$101:AA$149)*100</f>
        <v>0</v>
      </c>
      <c r="AB158" s="81">
        <f>SUMPRODUCT(--(AB$101:AB$149={"H","K","N","Q","R","S","T","W","Y"}))/COUNTA(AB$101:AB$149)*100</f>
        <v>6.1224489795918364</v>
      </c>
      <c r="AC158" s="81">
        <f>SUMPRODUCT(--(AC$101:AC$149={"H","K","N","Q","R","S","T","W","Y"}))/COUNTA(AC$101:AC$149)*100</f>
        <v>53.061224489795919</v>
      </c>
      <c r="AD158" s="81">
        <f>SUMPRODUCT(--(AD$101:AD$149={"H","K","N","Q","R","S","T","W","Y"}))/COUNTA(AD$101:AD$149)*100</f>
        <v>38.775510204081634</v>
      </c>
      <c r="AE158" s="81">
        <f>SUMPRODUCT(--(AE$101:AE$149={"H","K","N","Q","R","S","T","W","Y"}))/COUNTA(AE$101:AE$149)*100</f>
        <v>16.326530612244898</v>
      </c>
      <c r="AF158" s="81">
        <f>SUMPRODUCT(--(AF$101:AF$149={"H","K","N","Q","R","S","T","W","Y"}))/COUNTA(AF$101:AF$149)*100</f>
        <v>20.408163265306122</v>
      </c>
      <c r="AG158" s="81">
        <f>SUMPRODUCT(--(AG$101:AG$149={"H","K","N","Q","R","S","T","W","Y"}))/COUNTA(AG$101:AG$149)*100</f>
        <v>73.469387755102048</v>
      </c>
      <c r="AH158" s="81">
        <f>SUMPRODUCT(--(AH$101:AH$149={"H","K","N","Q","R","S","T","W","Y"}))/COUNTA(AH$101:AH$149)*100</f>
        <v>10.204081632653061</v>
      </c>
      <c r="AI158" s="81">
        <f>SUMPRODUCT(--(AI$101:AI$149={"H","K","N","Q","R","S","T","W","Y"}))/COUNTA(AI$101:AI$149)*100</f>
        <v>51.020408163265309</v>
      </c>
      <c r="AJ158" s="81">
        <f>SUMPRODUCT(--(AJ$101:AJ$149={"H","K","N","Q","R","S","T","W","Y"}))/COUNTA(AJ$101:AJ$149)*100</f>
        <v>61.224489795918366</v>
      </c>
      <c r="AK158" s="81">
        <f>SUMPRODUCT(--(AK$101:AK$149={"H","K","N","Q","R","S","T","W","Y"}))/COUNTA(AK$101:AK$149)*100</f>
        <v>28.571428571428569</v>
      </c>
      <c r="AL158" s="81">
        <f>SUMPRODUCT(--(AL$101:AL$149={"H","K","N","Q","R","S","T","W","Y"}))/COUNTA(AL$101:AL$149)*100</f>
        <v>36.734693877551024</v>
      </c>
      <c r="AM158" s="81">
        <f>SUMPRODUCT(--(AM$101:AM$149={"H","K","N","Q","R","S","T","W","Y"}))/COUNTA(AM$101:AM$149)*100</f>
        <v>69.387755102040813</v>
      </c>
      <c r="AN158" s="81">
        <f>SUMPRODUCT(--(AN$101:AN$149={"H","K","N","Q","R","S","T","W","Y"}))/COUNTA(AN$101:AN$149)*100</f>
        <v>91.83673469387756</v>
      </c>
      <c r="AO158" s="81">
        <f>SUMPRODUCT(--(AO$101:AO$149={"H","K","N","Q","R","S","T","W","Y"}))/COUNTA(AO$101:AO$149)*100</f>
        <v>42.857142857142854</v>
      </c>
      <c r="AP158" s="81">
        <f>SUMPRODUCT(--(AP$101:AP$149={"H","K","N","Q","R","S","T","W","Y"}))/COUNTA(AP$101:AP$149)*100</f>
        <v>40.816326530612244</v>
      </c>
      <c r="AQ158" s="81">
        <f>SUMPRODUCT(--(AQ$101:AQ$149={"H","K","N","Q","R","S","T","W","Y"}))/COUNTA(AQ$101:AQ$149)*100</f>
        <v>30.612244897959183</v>
      </c>
      <c r="AR158" s="81">
        <f>SUMPRODUCT(--(AR$101:AR$149={"H","K","N","Q","R","S","T","W","Y"}))/COUNTA(AR$101:AR$149)*100</f>
        <v>53.061224489795919</v>
      </c>
      <c r="AS158" s="81">
        <f>SUMPRODUCT(--(AS$101:AS$149={"H","K","N","Q","R","S","T","W","Y"}))/COUNTA(AS$101:AS$149)*100</f>
        <v>4.0816326530612246</v>
      </c>
      <c r="AT158" s="81">
        <f>SUMPRODUCT(--(AT$101:AT$149={"H","K","N","Q","R","S","T","W","Y"}))/COUNTA(AT$101:AT$149)*100</f>
        <v>6.1224489795918364</v>
      </c>
      <c r="AU158" s="81">
        <f>SUMPRODUCT(--(AU$101:AU$149={"H","K","N","Q","R","S","T","W","Y"}))/COUNTA(AU$101:AU$149)*100</f>
        <v>0</v>
      </c>
      <c r="AV158" s="81">
        <f>SUMPRODUCT(--(AV$101:AV$149={"H","K","N","Q","R","S","T","W","Y"}))/COUNTA(AV$101:AV$149)*100</f>
        <v>20.408163265306122</v>
      </c>
      <c r="AW158" s="81">
        <f>SUMPRODUCT(--(AW$101:AW$149={"H","K","N","Q","R","S","T","W","Y"}))/COUNTA(AW$101:AW$149)*100</f>
        <v>12.244897959183673</v>
      </c>
      <c r="AX158" s="81">
        <f>SUMPRODUCT(--(AX$101:AX$149={"H","K","N","Q","R","S","T","W","Y"}))/COUNTA(AX$101:AX$149)*100</f>
        <v>16.326530612244898</v>
      </c>
      <c r="AY158" s="81">
        <f>SUMPRODUCT(--(AY$101:AY$149={"H","K","N","Q","R","S","T","W","Y"}))/COUNTA(AY$101:AY$149)*100</f>
        <v>2.0408163265306123</v>
      </c>
      <c r="AZ158" s="81">
        <f>SUMPRODUCT(--(AZ$101:AZ$149={"H","K","N","Q","R","S","T","W","Y"}))/COUNTA(AZ$101:AZ$149)*100</f>
        <v>2.0408163265306123</v>
      </c>
      <c r="BA158" s="81">
        <f>SUMPRODUCT(--(BA$101:BA$149={"H","K","N","Q","R","S","T","W","Y"}))/COUNTA(BA$101:BA$149)*100</f>
        <v>2.0408163265306123</v>
      </c>
      <c r="BB158" s="81">
        <f>SUMPRODUCT(--(BB$101:BB$149={"H","K","N","Q","R","S","T","W","Y"}))/COUNTA(BB$101:BB$149)*100</f>
        <v>16.326530612244898</v>
      </c>
      <c r="BC158" s="81">
        <f>SUMPRODUCT(--(BC$101:BC$149={"H","K","N","Q","R","S","T","W","Y"}))/COUNTA(BC$101:BC$149)*100</f>
        <v>22.448979591836736</v>
      </c>
      <c r="BD158" s="81">
        <f>SUMPRODUCT(--(BD$101:BD$149={"H","K","N","Q","R","S","T","W","Y"}))/COUNTA(BD$101:BD$149)*100</f>
        <v>38.775510204081634</v>
      </c>
      <c r="BE158" s="81">
        <f>SUMPRODUCT(--(BE$101:BE$149={"H","K","N","Q","R","S","T","W","Y"}))/COUNTA(BE$101:BE$149)*100</f>
        <v>36.734693877551024</v>
      </c>
      <c r="BF158" s="81">
        <f>SUMPRODUCT(--(BF$101:BF$149={"H","K","N","Q","R","S","T","W","Y"}))/COUNTA(BF$101:BF$149)*100</f>
        <v>53.061224489795919</v>
      </c>
      <c r="BG158" s="81">
        <f>SUMPRODUCT(--(BG$101:BG$149={"H","K","N","Q","R","S","T","W","Y"}))/COUNTA(BG$101:BG$149)*100</f>
        <v>38.775510204081634</v>
      </c>
      <c r="BH158" s="81">
        <f>SUMPRODUCT(--(BH$101:BH$149={"H","K","N","Q","R","S","T","W","Y"}))/COUNTA(BH$101:BH$149)*100</f>
        <v>36.734693877551024</v>
      </c>
      <c r="BI158" s="81">
        <f>SUMPRODUCT(--(BI$101:BI$149={"H","K","N","Q","R","S","T","W","Y"}))/COUNTA(BI$101:BI$149)*100</f>
        <v>18.367346938775512</v>
      </c>
      <c r="BJ158" s="81">
        <f>SUMPRODUCT(--(BJ$101:BJ$149={"H","K","N","Q","R","S","T","W","Y"}))/COUNTA(BJ$101:BJ$149)*100</f>
        <v>44.897959183673471</v>
      </c>
      <c r="BK158" s="81">
        <f>SUMPRODUCT(--(BK$101:BK$149={"H","K","N","Q","R","S","T","W","Y"}))/COUNTA(BK$101:BK$149)*100</f>
        <v>53.061224489795919</v>
      </c>
      <c r="BL158" s="81">
        <f>SUMPRODUCT(--(BL$101:BL$149={"H","K","N","Q","R","S","T","W","Y"}))/COUNTA(BL$101:BL$149)*100</f>
        <v>20.408163265306122</v>
      </c>
      <c r="BM158" s="81">
        <f>SUMPRODUCT(--(BM$101:BM$149={"H","K","N","Q","R","S","T","W","Y"}))/COUNTA(BM$101:BM$149)*100</f>
        <v>2.0408163265306123</v>
      </c>
      <c r="BN158" s="81">
        <f>SUMPRODUCT(--(BN$101:BN$149={"H","K","N","Q","R","S","T","W","Y"}))/COUNTA(BN$101:BN$149)*100</f>
        <v>34.693877551020407</v>
      </c>
      <c r="BO158" s="81">
        <f>SUMPRODUCT(--(BO$101:BO$149={"H","K","N","Q","R","S","T","W","Y"}))/COUNTA(BO$101:BO$149)*100</f>
        <v>61.224489795918366</v>
      </c>
      <c r="BP158" s="81">
        <f>SUMPRODUCT(--(BP$101:BP$149={"H","K","N","Q","R","S","T","W","Y"}))/COUNTA(BP$101:BP$149)*100</f>
        <v>44.897959183673471</v>
      </c>
      <c r="BQ158" s="81">
        <f>SUMPRODUCT(--(BQ$101:BQ$149={"H","K","N","Q","R","S","T","W","Y"}))/COUNTA(BQ$101:BQ$149)*100</f>
        <v>24.489795918367346</v>
      </c>
      <c r="BR158" s="81">
        <f>SUMPRODUCT(--(BR$101:BR$149={"H","K","N","Q","R","S","T","W","Y"}))/COUNTA(BR$101:BR$149)*100</f>
        <v>42.857142857142854</v>
      </c>
      <c r="BS158" s="81">
        <f>SUMPRODUCT(--(BS$101:BS$149={"H","K","N","Q","R","S","T","W","Y"}))/COUNTA(BS$101:BS$149)*100</f>
        <v>14.285714285714285</v>
      </c>
      <c r="BT158" s="81">
        <f>SUMPRODUCT(--(BT$101:BT$149={"H","K","N","Q","R","S","T","W","Y"}))/COUNTA(BT$101:BT$149)*100</f>
        <v>22.448979591836736</v>
      </c>
      <c r="BU158" s="81">
        <f>SUMPRODUCT(--(BU$101:BU$149={"H","K","N","Q","R","S","T","W","Y"}))/COUNTA(BU$101:BU$149)*100</f>
        <v>10.204081632653061</v>
      </c>
      <c r="BV158" s="81">
        <f>SUMPRODUCT(--(BV$101:BV$149={"H","K","N","Q","R","S","T","W","Y"}))/COUNTA(BV$101:BV$149)*100</f>
        <v>22.448979591836736</v>
      </c>
      <c r="BW158" s="81">
        <f>SUMPRODUCT(--(BW$101:BW$149={"H","K","N","Q","R","S","T","W","Y"}))/COUNTA(BW$101:BW$149)*100</f>
        <v>8.1632653061224492</v>
      </c>
      <c r="BX158" s="81">
        <f>SUMPRODUCT(--(BX$101:BX$149={"H","K","N","Q","R","S","T","W","Y"}))/COUNTA(BX$101:BX$149)*100</f>
        <v>14.285714285714285</v>
      </c>
      <c r="BY158" s="81">
        <f>SUMPRODUCT(--(BY$101:BY$149={"H","K","N","Q","R","S","T","W","Y"}))/COUNTA(BY$101:BY$149)*100</f>
        <v>16.326530612244898</v>
      </c>
      <c r="BZ158" s="81">
        <f>SUMPRODUCT(--(BZ$101:BZ$149={"H","K","N","Q","R","S","T","W","Y"}))/COUNTA(BZ$101:BZ$149)*100</f>
        <v>4.0816326530612246</v>
      </c>
      <c r="CA158" s="81">
        <f>SUMPRODUCT(--(CA$101:CA$149={"H","K","N","Q","R","S","T","W","Y"}))/COUNTA(CA$101:CA$149)*100</f>
        <v>14.285714285714285</v>
      </c>
      <c r="CB158" s="81">
        <f>SUMPRODUCT(--(CB$101:CB$149={"H","K","N","Q","R","S","T","W","Y"}))/COUNTA(CB$101:CB$149)*100</f>
        <v>6.1224489795918364</v>
      </c>
      <c r="CC158" s="81">
        <f>SUMPRODUCT(--(CC$101:CC$149={"H","K","N","Q","R","S","T","W","Y"}))/COUNTA(CC$101:CC$149)*100</f>
        <v>14.285714285714285</v>
      </c>
      <c r="CD158" s="81">
        <f>SUMPRODUCT(--(CD$101:CD$149={"H","K","N","Q","R","S","T","W","Y"}))/COUNTA(CD$101:CD$149)*100</f>
        <v>0</v>
      </c>
      <c r="CE158" s="81">
        <f>SUMPRODUCT(--(CE$101:CE$149={"H","K","N","Q","R","S","T","W","Y"}))/COUNTA(CE$101:CE$149)*100</f>
        <v>0</v>
      </c>
      <c r="CF158" s="81">
        <f>SUMPRODUCT(--(CF$101:CF$149={"H","K","N","Q","R","S","T","W","Y"}))/COUNTA(CF$101:CF$149)*100</f>
        <v>6.1224489795918364</v>
      </c>
      <c r="CG158" s="81">
        <f>SUMPRODUCT(--(CG$101:CG$149={"H","K","N","Q","R","S","T","W","Y"}))/COUNTA(CG$101:CG$149)*100</f>
        <v>8.1632653061224492</v>
      </c>
      <c r="CH158" s="81">
        <f>SUMPRODUCT(--(CH$101:CH$149={"H","K","N","Q","R","S","T","W","Y"}))/COUNTA(CH$101:CH$149)*100</f>
        <v>6.1224489795918364</v>
      </c>
      <c r="CI158" s="81">
        <f>SUMPRODUCT(--(CI$101:CI$149={"H","K","N","Q","R","S","T","W","Y"}))/COUNTA(CI$101:CI$149)*100</f>
        <v>6.1224489795918364</v>
      </c>
      <c r="CJ158" s="81">
        <f>SUMPRODUCT(--(CJ$101:CJ$149={"H","K","N","Q","R","S","T","W","Y"}))/COUNTA(CJ$101:CJ$149)*100</f>
        <v>2.0408163265306123</v>
      </c>
      <c r="CK158" s="81">
        <f>SUMPRODUCT(--(CK$101:CK$149={"H","K","N","Q","R","S","T","W","Y"}))/COUNTA(CK$101:CK$149)*100</f>
        <v>8.1632653061224492</v>
      </c>
      <c r="CL158" s="81">
        <f>SUMPRODUCT(--(CL$101:CL$149={"H","K","N","Q","R","S","T","W","Y"}))/COUNTA(CL$101:CL$149)*100</f>
        <v>8.1632653061224492</v>
      </c>
      <c r="CM158" s="81">
        <f>SUMPRODUCT(--(CM$101:CM$149={"H","K","N","Q","R","S","T","W","Y"}))/COUNTA(CM$101:CM$149)*100</f>
        <v>8.1632653061224492</v>
      </c>
      <c r="CN158" s="81">
        <f>SUMPRODUCT(--(CN$101:CN$149={"H","K","N","Q","R","S","T","W","Y"}))/COUNTA(CN$101:CN$149)*100</f>
        <v>0</v>
      </c>
      <c r="CO158" s="81">
        <f>SUMPRODUCT(--(CO$101:CO$149={"H","K","N","Q","R","S","T","W","Y"}))/COUNTA(CO$101:CO$149)*100</f>
        <v>2.0408163265306123</v>
      </c>
      <c r="CP158" s="81">
        <f>SUMPRODUCT(--(CP$101:CP$149={"H","K","N","Q","R","S","T","W","Y"}))/COUNTA(CP$101:CP$149)*100</f>
        <v>6.1224489795918364</v>
      </c>
      <c r="CQ158" s="81">
        <f>SUMPRODUCT(--(CQ$101:CQ$149={"H","K","N","Q","R","S","T","W","Y"}))/COUNTA(CQ$101:CQ$149)*100</f>
        <v>0</v>
      </c>
      <c r="CR158" s="81">
        <f>SUMPRODUCT(--(CR$101:CR$149={"H","K","N","Q","R","S","T","W","Y"}))/COUNTA(CR$101:CR$149)*100</f>
        <v>0</v>
      </c>
      <c r="CS158" s="81">
        <f>SUMPRODUCT(--(CS$101:CS$149={"H","K","N","Q","R","S","T","W","Y"}))/COUNTA(CS$101:CS$149)*100</f>
        <v>0</v>
      </c>
      <c r="CT158" s="81">
        <f>SUMPRODUCT(--(CT$101:CT$149={"H","K","N","Q","R","S","T","W","Y"}))/COUNTA(CT$101:CT$149)*100</f>
        <v>0</v>
      </c>
      <c r="CU158" s="81">
        <f>SUMPRODUCT(--(CU$101:CU$149={"H","K","N","Q","R","S","T","W","Y"}))/COUNTA(CU$101:CU$149)*100</f>
        <v>2.0408163265306123</v>
      </c>
      <c r="CV158" s="81">
        <f>SUMPRODUCT(--(CV$101:CV$149={"H","K","N","Q","R","S","T","W","Y"}))/COUNTA(CV$101:CV$149)*100</f>
        <v>6.1224489795918364</v>
      </c>
      <c r="CW158" s="81">
        <f>SUMPRODUCT(--(CW$101:CW$149={"H","K","N","Q","R","S","T","W","Y"}))/COUNTA(CW$101:CW$149)*100</f>
        <v>2.0408163265306123</v>
      </c>
      <c r="CX158" s="81">
        <f>SUMPRODUCT(--(CX$101:CX$149={"H","K","N","Q","R","S","T","W","Y"}))/COUNTA(CX$101:CX$149)*100</f>
        <v>6.1224489795918364</v>
      </c>
      <c r="CY158" s="81">
        <f>SUMPRODUCT(--(CY$101:CY$149={"H","K","N","Q","R","S","T","W","Y"}))/COUNTA(CY$101:CY$149)*100</f>
        <v>6.1224489795918364</v>
      </c>
      <c r="CZ158" s="81">
        <f>SUMPRODUCT(--(CZ$101:CZ$149={"H","K","N","Q","R","S","T","W","Y"}))/COUNTA(CZ$101:CZ$149)*100</f>
        <v>0</v>
      </c>
      <c r="DA158" s="81">
        <f>SUMPRODUCT(--(DA$101:DA$149={"H","K","N","Q","R","S","T","W","Y"}))/COUNTA(DA$101:DA$149)*100</f>
        <v>0</v>
      </c>
      <c r="DB158" s="81">
        <f>SUMPRODUCT(--(DB$101:DB$149={"H","K","N","Q","R","S","T","W","Y"}))/COUNTA(DB$101:DB$149)*100</f>
        <v>0</v>
      </c>
      <c r="DC158" s="81">
        <f>SUMPRODUCT(--(DC$101:DC$149={"H","K","N","Q","R","S","T","W","Y"}))/COUNTA(DC$101:DC$149)*100</f>
        <v>0</v>
      </c>
      <c r="DD158" s="81">
        <f>SUMPRODUCT(--(DD$101:DD$149={"H","K","N","Q","R","S","T","W","Y"}))/COUNTA(DD$101:DD$149)*100</f>
        <v>0</v>
      </c>
      <c r="DE158" s="81">
        <f>SUMPRODUCT(--(DE$101:DE$149={"H","K","N","Q","R","S","T","W","Y"}))/COUNTA(DE$101:DE$149)*100</f>
        <v>6.1224489795918364</v>
      </c>
      <c r="DF158" s="81">
        <f>SUMPRODUCT(--(DF$101:DF$149={"H","K","N","Q","R","S","T","W","Y"}))/COUNTA(DF$101:DF$149)*100</f>
        <v>0</v>
      </c>
      <c r="DG158" s="81">
        <f>SUMPRODUCT(--(DG$101:DG$149={"H","K","N","Q","R","S","T","W","Y"}))/COUNTA(DG$101:DG$149)*100</f>
        <v>0</v>
      </c>
      <c r="DH158" s="81">
        <f>SUMPRODUCT(--(DH$101:DH$149={"H","K","N","Q","R","S","T","W","Y"}))/COUNTA(DH$101:DH$149)*100</f>
        <v>0</v>
      </c>
      <c r="DI158" s="81">
        <f>SUMPRODUCT(--(DI$101:DI$149={"H","K","N","Q","R","S","T","W","Y"}))/COUNTA(DI$101:DI$149)*100</f>
        <v>2.0408163265306123</v>
      </c>
      <c r="DJ158" s="81">
        <f>SUMPRODUCT(--(DJ$101:DJ$149={"H","K","N","Q","R","S","T","W","Y"}))/COUNTA(DJ$101:DJ$149)*100</f>
        <v>0</v>
      </c>
      <c r="DK158" s="81">
        <f>SUMPRODUCT(--(DK$101:DK$149={"H","K","N","Q","R","S","T","W","Y"}))/COUNTA(DK$101:DK$149)*100</f>
        <v>0</v>
      </c>
      <c r="DL158" s="81">
        <f>SUMPRODUCT(--(DL$101:DL$149={"H","K","N","Q","R","S","T","W","Y"}))/COUNTA(DL$101:DL$149)*100</f>
        <v>2.0408163265306123</v>
      </c>
      <c r="DM158" s="81">
        <f>SUMPRODUCT(--(DM$101:DM$149={"H","K","N","Q","R","S","T","W","Y"}))/COUNTA(DM$101:DM$149)*100</f>
        <v>6.1224489795918364</v>
      </c>
      <c r="DN158" s="81">
        <f>SUMPRODUCT(--(DN$101:DN$149={"H","K","N","Q","R","S","T","W","Y"}))/COUNTA(DN$101:DN$149)*100</f>
        <v>2.0408163265306123</v>
      </c>
      <c r="DO158" s="81">
        <f>SUMPRODUCT(--(DO$101:DO$149={"H","K","N","Q","R","S","T","W","Y"}))/COUNTA(DO$101:DO$149)*100</f>
        <v>6.1224489795918364</v>
      </c>
      <c r="DP158" s="81">
        <f>SUMPRODUCT(--(DP$101:DP$149={"H","K","N","Q","R","S","T","W","Y"}))/COUNTA(DP$101:DP$149)*100</f>
        <v>6.1224489795918364</v>
      </c>
      <c r="DQ158" s="81">
        <f>SUMPRODUCT(--(DQ$101:DQ$149={"H","K","N","Q","R","S","T","W","Y"}))/COUNTA(DQ$101:DQ$149)*100</f>
        <v>6.1224489795918364</v>
      </c>
      <c r="DT158" s="37"/>
    </row>
    <row r="159" spans="1:124" x14ac:dyDescent="0.2">
      <c r="A159" s="76" t="s">
        <v>500</v>
      </c>
      <c r="B159" s="77" t="s">
        <v>501</v>
      </c>
      <c r="C159" s="77"/>
      <c r="D159" s="81">
        <f>SUMPRODUCT(--(D$101:D$149={"D","E","H","N","Q","S","T","Y"}))/COUNTA(D$101:D$149)*100</f>
        <v>0</v>
      </c>
      <c r="E159" s="81">
        <f>SUMPRODUCT(--(E$101:E$149={"D","E","H","N","Q","S","T","Y"}))/COUNTA(E$101:E$149)*100</f>
        <v>2.0408163265306123</v>
      </c>
      <c r="F159" s="81">
        <f>SUMPRODUCT(--(F$101:F$149={"D","E","H","N","Q","S","T","Y"}))/COUNTA(F$101:F$149)*100</f>
        <v>2.0408163265306123</v>
      </c>
      <c r="G159" s="81">
        <f>SUMPRODUCT(--(G$101:G$149={"D","E","H","N","Q","S","T","Y"}))/COUNTA(G$101:G$149)*100</f>
        <v>0</v>
      </c>
      <c r="H159" s="81">
        <f>SUMPRODUCT(--(H$101:H$149={"D","E","H","N","Q","S","T","Y"}))/COUNTA(H$101:H$149)*100</f>
        <v>4.0816326530612246</v>
      </c>
      <c r="I159" s="81">
        <f>SUMPRODUCT(--(I$101:I$149={"D","E","H","N","Q","S","T","Y"}))/COUNTA(I$101:I$149)*100</f>
        <v>4.0816326530612246</v>
      </c>
      <c r="J159" s="81">
        <f>SUMPRODUCT(--(J$101:J$149={"D","E","H","N","Q","S","T","Y"}))/COUNTA(J$101:J$149)*100</f>
        <v>2.0408163265306123</v>
      </c>
      <c r="K159" s="81">
        <f>SUMPRODUCT(--(K$101:K$149={"D","E","H","N","Q","S","T","Y"}))/COUNTA(K$101:K$149)*100</f>
        <v>10.204081632653061</v>
      </c>
      <c r="L159" s="81">
        <f>SUMPRODUCT(--(L$101:L$149={"D","E","H","N","Q","S","T","Y"}))/COUNTA(L$101:L$149)*100</f>
        <v>8.1632653061224492</v>
      </c>
      <c r="M159" s="81">
        <f>SUMPRODUCT(--(M$101:M$149={"D","E","H","N","Q","S","T","Y"}))/COUNTA(M$101:M$149)*100</f>
        <v>2.0408163265306123</v>
      </c>
      <c r="N159" s="81">
        <f>SUMPRODUCT(--(N$101:N$149={"D","E","H","N","Q","S","T","Y"}))/COUNTA(N$101:N$149)*100</f>
        <v>8.1632653061224492</v>
      </c>
      <c r="O159" s="81">
        <f>SUMPRODUCT(--(O$101:O$149={"D","E","H","N","Q","S","T","Y"}))/COUNTA(O$101:O$149)*100</f>
        <v>2.0408163265306123</v>
      </c>
      <c r="P159" s="81">
        <f>SUMPRODUCT(--(P$101:P$149={"D","E","H","N","Q","S","T","Y"}))/COUNTA(P$101:P$149)*100</f>
        <v>18.367346938775512</v>
      </c>
      <c r="Q159" s="81">
        <f>SUMPRODUCT(--(Q$101:Q$149={"D","E","H","N","Q","S","T","Y"}))/COUNTA(Q$101:Q$149)*100</f>
        <v>6.1224489795918364</v>
      </c>
      <c r="R159" s="95"/>
      <c r="S159" s="81">
        <f>SUMPRODUCT(--(S$101:S$149={"D","E","H","N","Q","S","T","Y"}))/COUNTA(S$101:S$149)*100</f>
        <v>0</v>
      </c>
      <c r="T159" s="81">
        <f>SUMPRODUCT(--(T$101:T$149={"D","E","H","N","Q","S","T","Y"}))/COUNTA(T$101:T$149)*100</f>
        <v>14.285714285714285</v>
      </c>
      <c r="U159" s="81">
        <f>SUMPRODUCT(--(U$101:U$149={"D","E","H","N","Q","S","T","Y"}))/COUNTA(U$101:U$149)*100</f>
        <v>20.408163265306122</v>
      </c>
      <c r="V159" s="81">
        <f>SUMPRODUCT(--(V$101:V$149={"D","E","H","N","Q","S","T","Y"}))/COUNTA(V$101:V$149)*100</f>
        <v>2.0408163265306123</v>
      </c>
      <c r="W159" s="81">
        <f>SUMPRODUCT(--(W$101:W$149={"D","E","H","N","Q","S","T","Y"}))/COUNTA(W$101:W$149)*100</f>
        <v>6.1224489795918364</v>
      </c>
      <c r="X159" s="81">
        <f>SUMPRODUCT(--(X$101:X$149={"D","E","H","N","Q","S","T","Y"}))/COUNTA(X$101:X$149)*100</f>
        <v>26.530612244897959</v>
      </c>
      <c r="Y159" s="95"/>
      <c r="Z159" s="81">
        <f>SUMPRODUCT(--(Z$101:Z$149={"D","E","H","N","Q","S","T","Y"}))/COUNTA(Z$101:Z$149)*100</f>
        <v>16.326530612244898</v>
      </c>
      <c r="AA159" s="81">
        <f>SUMPRODUCT(--(AA$101:AA$149={"D","E","H","N","Q","S","T","Y"}))/COUNTA(AA$101:AA$149)*100</f>
        <v>0</v>
      </c>
      <c r="AB159" s="81">
        <f>SUMPRODUCT(--(AB$101:AB$149={"D","E","H","N","Q","S","T","Y"}))/COUNTA(AB$101:AB$149)*100</f>
        <v>6.1224489795918364</v>
      </c>
      <c r="AC159" s="81">
        <f>SUMPRODUCT(--(AC$101:AC$149={"D","E","H","N","Q","S","T","Y"}))/COUNTA(AC$101:AC$149)*100</f>
        <v>53.061224489795919</v>
      </c>
      <c r="AD159" s="81">
        <f>SUMPRODUCT(--(AD$101:AD$149={"D","E","H","N","Q","S","T","Y"}))/COUNTA(AD$101:AD$149)*100</f>
        <v>38.775510204081634</v>
      </c>
      <c r="AE159" s="81">
        <f>SUMPRODUCT(--(AE$101:AE$149={"D","E","H","N","Q","S","T","Y"}))/COUNTA(AE$101:AE$149)*100</f>
        <v>73.469387755102048</v>
      </c>
      <c r="AF159" s="81">
        <f>SUMPRODUCT(--(AF$101:AF$149={"D","E","H","N","Q","S","T","Y"}))/COUNTA(AF$101:AF$149)*100</f>
        <v>22.448979591836736</v>
      </c>
      <c r="AG159" s="81">
        <f>SUMPRODUCT(--(AG$101:AG$149={"D","E","H","N","Q","S","T","Y"}))/COUNTA(AG$101:AG$149)*100</f>
        <v>46.938775510204081</v>
      </c>
      <c r="AH159" s="81">
        <f>SUMPRODUCT(--(AH$101:AH$149={"D","E","H","N","Q","S","T","Y"}))/COUNTA(AH$101:AH$149)*100</f>
        <v>12.244897959183673</v>
      </c>
      <c r="AI159" s="81">
        <f>SUMPRODUCT(--(AI$101:AI$149={"D","E","H","N","Q","S","T","Y"}))/COUNTA(AI$101:AI$149)*100</f>
        <v>51.020408163265309</v>
      </c>
      <c r="AJ159" s="81">
        <f>SUMPRODUCT(--(AJ$101:AJ$149={"D","E","H","N","Q","S","T","Y"}))/COUNTA(AJ$101:AJ$149)*100</f>
        <v>73.469387755102048</v>
      </c>
      <c r="AK159" s="81">
        <f>SUMPRODUCT(--(AK$101:AK$149={"D","E","H","N","Q","S","T","Y"}))/COUNTA(AK$101:AK$149)*100</f>
        <v>81.632653061224488</v>
      </c>
      <c r="AL159" s="81">
        <f>SUMPRODUCT(--(AL$101:AL$149={"D","E","H","N","Q","S","T","Y"}))/COUNTA(AL$101:AL$149)*100</f>
        <v>32.653061224489797</v>
      </c>
      <c r="AM159" s="81">
        <f>SUMPRODUCT(--(AM$101:AM$149={"D","E","H","N","Q","S","T","Y"}))/COUNTA(AM$101:AM$149)*100</f>
        <v>61.224489795918366</v>
      </c>
      <c r="AN159" s="81">
        <f>SUMPRODUCT(--(AN$101:AN$149={"D","E","H","N","Q","S","T","Y"}))/COUNTA(AN$101:AN$149)*100</f>
        <v>16.326530612244898</v>
      </c>
      <c r="AO159" s="81">
        <f>SUMPRODUCT(--(AO$101:AO$149={"D","E","H","N","Q","S","T","Y"}))/COUNTA(AO$101:AO$149)*100</f>
        <v>42.857142857142854</v>
      </c>
      <c r="AP159" s="81">
        <f>SUMPRODUCT(--(AP$101:AP$149={"D","E","H","N","Q","S","T","Y"}))/COUNTA(AP$101:AP$149)*100</f>
        <v>24.489795918367346</v>
      </c>
      <c r="AQ159" s="81">
        <f>SUMPRODUCT(--(AQ$101:AQ$149={"D","E","H","N","Q","S","T","Y"}))/COUNTA(AQ$101:AQ$149)*100</f>
        <v>48.979591836734691</v>
      </c>
      <c r="AR159" s="81">
        <f>SUMPRODUCT(--(AR$101:AR$149={"D","E","H","N","Q","S","T","Y"}))/COUNTA(AR$101:AR$149)*100</f>
        <v>48.979591836734691</v>
      </c>
      <c r="AS159" s="81">
        <f>SUMPRODUCT(--(AS$101:AS$149={"D","E","H","N","Q","S","T","Y"}))/COUNTA(AS$101:AS$149)*100</f>
        <v>4.0816326530612246</v>
      </c>
      <c r="AT159" s="81">
        <f>SUMPRODUCT(--(AT$101:AT$149={"D","E","H","N","Q","S","T","Y"}))/COUNTA(AT$101:AT$149)*100</f>
        <v>4.0816326530612246</v>
      </c>
      <c r="AU159" s="81">
        <f>SUMPRODUCT(--(AU$101:AU$149={"D","E","H","N","Q","S","T","Y"}))/COUNTA(AU$101:AU$149)*100</f>
        <v>2.0408163265306123</v>
      </c>
      <c r="AV159" s="81">
        <f>SUMPRODUCT(--(AV$101:AV$149={"D","E","H","N","Q","S","T","Y"}))/COUNTA(AV$101:AV$149)*100</f>
        <v>6.1224489795918364</v>
      </c>
      <c r="AW159" s="81">
        <f>SUMPRODUCT(--(AW$101:AW$149={"D","E","H","N","Q","S","T","Y"}))/COUNTA(AW$101:AW$149)*100</f>
        <v>20.408163265306122</v>
      </c>
      <c r="AX159" s="81">
        <f>SUMPRODUCT(--(AX$101:AX$149={"D","E","H","N","Q","S","T","Y"}))/COUNTA(AX$101:AX$149)*100</f>
        <v>18.367346938775512</v>
      </c>
      <c r="AY159" s="81">
        <f>SUMPRODUCT(--(AY$101:AY$149={"D","E","H","N","Q","S","T","Y"}))/COUNTA(AY$101:AY$149)*100</f>
        <v>2.0408163265306123</v>
      </c>
      <c r="AZ159" s="81">
        <f>SUMPRODUCT(--(AZ$101:AZ$149={"D","E","H","N","Q","S","T","Y"}))/COUNTA(AZ$101:AZ$149)*100</f>
        <v>2.0408163265306123</v>
      </c>
      <c r="BA159" s="81">
        <f>SUMPRODUCT(--(BA$101:BA$149={"D","E","H","N","Q","S","T","Y"}))/COUNTA(BA$101:BA$149)*100</f>
        <v>2.0408163265306123</v>
      </c>
      <c r="BB159" s="81">
        <f>SUMPRODUCT(--(BB$101:BB$149={"D","E","H","N","Q","S","T","Y"}))/COUNTA(BB$101:BB$149)*100</f>
        <v>14.285714285714285</v>
      </c>
      <c r="BC159" s="81">
        <f>SUMPRODUCT(--(BC$101:BC$149={"D","E","H","N","Q","S","T","Y"}))/COUNTA(BC$101:BC$149)*100</f>
        <v>6.1224489795918364</v>
      </c>
      <c r="BD159" s="81">
        <f>SUMPRODUCT(--(BD$101:BD$149={"D","E","H","N","Q","S","T","Y"}))/COUNTA(BD$101:BD$149)*100</f>
        <v>38.775510204081634</v>
      </c>
      <c r="BE159" s="81">
        <f>SUMPRODUCT(--(BE$101:BE$149={"D","E","H","N","Q","S","T","Y"}))/COUNTA(BE$101:BE$149)*100</f>
        <v>20.408163265306122</v>
      </c>
      <c r="BF159" s="81">
        <f>SUMPRODUCT(--(BF$101:BF$149={"D","E","H","N","Q","S","T","Y"}))/COUNTA(BF$101:BF$149)*100</f>
        <v>14.285714285714285</v>
      </c>
      <c r="BG159" s="81">
        <f>SUMPRODUCT(--(BG$101:BG$149={"D","E","H","N","Q","S","T","Y"}))/COUNTA(BG$101:BG$149)*100</f>
        <v>34.693877551020407</v>
      </c>
      <c r="BH159" s="81">
        <f>SUMPRODUCT(--(BH$101:BH$149={"D","E","H","N","Q","S","T","Y"}))/COUNTA(BH$101:BH$149)*100</f>
        <v>28.571428571428569</v>
      </c>
      <c r="BI159" s="81">
        <f>SUMPRODUCT(--(BI$101:BI$149={"D","E","H","N","Q","S","T","Y"}))/COUNTA(BI$101:BI$149)*100</f>
        <v>18.367346938775512</v>
      </c>
      <c r="BJ159" s="81">
        <f>SUMPRODUCT(--(BJ$101:BJ$149={"D","E","H","N","Q","S","T","Y"}))/COUNTA(BJ$101:BJ$149)*100</f>
        <v>44.897959183673471</v>
      </c>
      <c r="BK159" s="81">
        <f>SUMPRODUCT(--(BK$101:BK$149={"D","E","H","N","Q","S","T","Y"}))/COUNTA(BK$101:BK$149)*100</f>
        <v>34.693877551020407</v>
      </c>
      <c r="BL159" s="81">
        <f>SUMPRODUCT(--(BL$101:BL$149={"D","E","H","N","Q","S","T","Y"}))/COUNTA(BL$101:BL$149)*100</f>
        <v>16.326530612244898</v>
      </c>
      <c r="BM159" s="81">
        <f>SUMPRODUCT(--(BM$101:BM$149={"D","E","H","N","Q","S","T","Y"}))/COUNTA(BM$101:BM$149)*100</f>
        <v>2.0408163265306123</v>
      </c>
      <c r="BN159" s="81">
        <f>SUMPRODUCT(--(BN$101:BN$149={"D","E","H","N","Q","S","T","Y"}))/COUNTA(BN$101:BN$149)*100</f>
        <v>36.734693877551024</v>
      </c>
      <c r="BO159" s="81">
        <f>SUMPRODUCT(--(BO$101:BO$149={"D","E","H","N","Q","S","T","Y"}))/COUNTA(BO$101:BO$149)*100</f>
        <v>51.020408163265309</v>
      </c>
      <c r="BP159" s="81">
        <f>SUMPRODUCT(--(BP$101:BP$149={"D","E","H","N","Q","S","T","Y"}))/COUNTA(BP$101:BP$149)*100</f>
        <v>18.367346938775512</v>
      </c>
      <c r="BQ159" s="81">
        <f>SUMPRODUCT(--(BQ$101:BQ$149={"D","E","H","N","Q","S","T","Y"}))/COUNTA(BQ$101:BQ$149)*100</f>
        <v>24.489795918367346</v>
      </c>
      <c r="BR159" s="81">
        <f>SUMPRODUCT(--(BR$101:BR$149={"D","E","H","N","Q","S","T","Y"}))/COUNTA(BR$101:BR$149)*100</f>
        <v>32.653061224489797</v>
      </c>
      <c r="BS159" s="81">
        <f>SUMPRODUCT(--(BS$101:BS$149={"D","E","H","N","Q","S","T","Y"}))/COUNTA(BS$101:BS$149)*100</f>
        <v>22.448979591836736</v>
      </c>
      <c r="BT159" s="81">
        <f>SUMPRODUCT(--(BT$101:BT$149={"D","E","H","N","Q","S","T","Y"}))/COUNTA(BT$101:BT$149)*100</f>
        <v>18.367346938775512</v>
      </c>
      <c r="BU159" s="81">
        <f>SUMPRODUCT(--(BU$101:BU$149={"D","E","H","N","Q","S","T","Y"}))/COUNTA(BU$101:BU$149)*100</f>
        <v>16.326530612244898</v>
      </c>
      <c r="BV159" s="81">
        <f>SUMPRODUCT(--(BV$101:BV$149={"D","E","H","N","Q","S","T","Y"}))/COUNTA(BV$101:BV$149)*100</f>
        <v>12.244897959183673</v>
      </c>
      <c r="BW159" s="81">
        <f>SUMPRODUCT(--(BW$101:BW$149={"D","E","H","N","Q","S","T","Y"}))/COUNTA(BW$101:BW$149)*100</f>
        <v>16.326530612244898</v>
      </c>
      <c r="BX159" s="81">
        <f>SUMPRODUCT(--(BX$101:BX$149={"D","E","H","N","Q","S","T","Y"}))/COUNTA(BX$101:BX$149)*100</f>
        <v>18.367346938775512</v>
      </c>
      <c r="BY159" s="81">
        <f>SUMPRODUCT(--(BY$101:BY$149={"D","E","H","N","Q","S","T","Y"}))/COUNTA(BY$101:BY$149)*100</f>
        <v>12.244897959183673</v>
      </c>
      <c r="BZ159" s="81">
        <f>SUMPRODUCT(--(BZ$101:BZ$149={"D","E","H","N","Q","S","T","Y"}))/COUNTA(BZ$101:BZ$149)*100</f>
        <v>4.0816326530612246</v>
      </c>
      <c r="CA159" s="81">
        <f>SUMPRODUCT(--(CA$101:CA$149={"D","E","H","N","Q","S","T","Y"}))/COUNTA(CA$101:CA$149)*100</f>
        <v>6.1224489795918364</v>
      </c>
      <c r="CB159" s="81">
        <f>SUMPRODUCT(--(CB$101:CB$149={"D","E","H","N","Q","S","T","Y"}))/COUNTA(CB$101:CB$149)*100</f>
        <v>8.1632653061224492</v>
      </c>
      <c r="CC159" s="81">
        <f>SUMPRODUCT(--(CC$101:CC$149={"D","E","H","N","Q","S","T","Y"}))/COUNTA(CC$101:CC$149)*100</f>
        <v>6.1224489795918364</v>
      </c>
      <c r="CD159" s="81">
        <f>SUMPRODUCT(--(CD$101:CD$149={"D","E","H","N","Q","S","T","Y"}))/COUNTA(CD$101:CD$149)*100</f>
        <v>6.1224489795918364</v>
      </c>
      <c r="CE159" s="81">
        <f>SUMPRODUCT(--(CE$101:CE$149={"D","E","H","N","Q","S","T","Y"}))/COUNTA(CE$101:CE$149)*100</f>
        <v>0</v>
      </c>
      <c r="CF159" s="81">
        <f>SUMPRODUCT(--(CF$101:CF$149={"D","E","H","N","Q","S","T","Y"}))/COUNTA(CF$101:CF$149)*100</f>
        <v>4.0816326530612246</v>
      </c>
      <c r="CG159" s="81">
        <f>SUMPRODUCT(--(CG$101:CG$149={"D","E","H","N","Q","S","T","Y"}))/COUNTA(CG$101:CG$149)*100</f>
        <v>8.1632653061224492</v>
      </c>
      <c r="CH159" s="81">
        <f>SUMPRODUCT(--(CH$101:CH$149={"D","E","H","N","Q","S","T","Y"}))/COUNTA(CH$101:CH$149)*100</f>
        <v>6.1224489795918364</v>
      </c>
      <c r="CI159" s="81">
        <f>SUMPRODUCT(--(CI$101:CI$149={"D","E","H","N","Q","S","T","Y"}))/COUNTA(CI$101:CI$149)*100</f>
        <v>0</v>
      </c>
      <c r="CJ159" s="81">
        <f>SUMPRODUCT(--(CJ$101:CJ$149={"D","E","H","N","Q","S","T","Y"}))/COUNTA(CJ$101:CJ$149)*100</f>
        <v>0</v>
      </c>
      <c r="CK159" s="81">
        <f>SUMPRODUCT(--(CK$101:CK$149={"D","E","H","N","Q","S","T","Y"}))/COUNTA(CK$101:CK$149)*100</f>
        <v>4.0816326530612246</v>
      </c>
      <c r="CL159" s="81">
        <f>SUMPRODUCT(--(CL$101:CL$149={"D","E","H","N","Q","S","T","Y"}))/COUNTA(CL$101:CL$149)*100</f>
        <v>0</v>
      </c>
      <c r="CM159" s="81">
        <f>SUMPRODUCT(--(CM$101:CM$149={"D","E","H","N","Q","S","T","Y"}))/COUNTA(CM$101:CM$149)*100</f>
        <v>0</v>
      </c>
      <c r="CN159" s="81">
        <f>SUMPRODUCT(--(CN$101:CN$149={"D","E","H","N","Q","S","T","Y"}))/COUNTA(CN$101:CN$149)*100</f>
        <v>6.1224489795918364</v>
      </c>
      <c r="CO159" s="81">
        <f>SUMPRODUCT(--(CO$101:CO$149={"D","E","H","N","Q","S","T","Y"}))/COUNTA(CO$101:CO$149)*100</f>
        <v>6.1224489795918364</v>
      </c>
      <c r="CP159" s="81">
        <f>SUMPRODUCT(--(CP$101:CP$149={"D","E","H","N","Q","S","T","Y"}))/COUNTA(CP$101:CP$149)*100</f>
        <v>6.1224489795918364</v>
      </c>
      <c r="CQ159" s="81">
        <f>SUMPRODUCT(--(CQ$101:CQ$149={"D","E","H","N","Q","S","T","Y"}))/COUNTA(CQ$101:CQ$149)*100</f>
        <v>0</v>
      </c>
      <c r="CR159" s="81">
        <f>SUMPRODUCT(--(CR$101:CR$149={"D","E","H","N","Q","S","T","Y"}))/COUNTA(CR$101:CR$149)*100</f>
        <v>0</v>
      </c>
      <c r="CS159" s="81">
        <f>SUMPRODUCT(--(CS$101:CS$149={"D","E","H","N","Q","S","T","Y"}))/COUNTA(CS$101:CS$149)*100</f>
        <v>0</v>
      </c>
      <c r="CT159" s="81">
        <f>SUMPRODUCT(--(CT$101:CT$149={"D","E","H","N","Q","S","T","Y"}))/COUNTA(CT$101:CT$149)*100</f>
        <v>6.1224489795918364</v>
      </c>
      <c r="CU159" s="81">
        <f>SUMPRODUCT(--(CU$101:CU$149={"D","E","H","N","Q","S","T","Y"}))/COUNTA(CU$101:CU$149)*100</f>
        <v>2.0408163265306123</v>
      </c>
      <c r="CV159" s="81">
        <f>SUMPRODUCT(--(CV$101:CV$149={"D","E","H","N","Q","S","T","Y"}))/COUNTA(CV$101:CV$149)*100</f>
        <v>6.1224489795918364</v>
      </c>
      <c r="CW159" s="81">
        <f>SUMPRODUCT(--(CW$101:CW$149={"D","E","H","N","Q","S","T","Y"}))/COUNTA(CW$101:CW$149)*100</f>
        <v>4.0816326530612246</v>
      </c>
      <c r="CX159" s="81">
        <f>SUMPRODUCT(--(CX$101:CX$149={"D","E","H","N","Q","S","T","Y"}))/COUNTA(CX$101:CX$149)*100</f>
        <v>0</v>
      </c>
      <c r="CY159" s="81">
        <f>SUMPRODUCT(--(CY$101:CY$149={"D","E","H","N","Q","S","T","Y"}))/COUNTA(CY$101:CY$149)*100</f>
        <v>6.1224489795918364</v>
      </c>
      <c r="CZ159" s="81">
        <f>SUMPRODUCT(--(CZ$101:CZ$149={"D","E","H","N","Q","S","T","Y"}))/COUNTA(CZ$101:CZ$149)*100</f>
        <v>0</v>
      </c>
      <c r="DA159" s="81">
        <f>SUMPRODUCT(--(DA$101:DA$149={"D","E","H","N","Q","S","T","Y"}))/COUNTA(DA$101:DA$149)*100</f>
        <v>0</v>
      </c>
      <c r="DB159" s="81">
        <f>SUMPRODUCT(--(DB$101:DB$149={"D","E","H","N","Q","S","T","Y"}))/COUNTA(DB$101:DB$149)*100</f>
        <v>6.1224489795918364</v>
      </c>
      <c r="DC159" s="81">
        <f>SUMPRODUCT(--(DC$101:DC$149={"D","E","H","N","Q","S","T","Y"}))/COUNTA(DC$101:DC$149)*100</f>
        <v>0</v>
      </c>
      <c r="DD159" s="81">
        <f>SUMPRODUCT(--(DD$101:DD$149={"D","E","H","N","Q","S","T","Y"}))/COUNTA(DD$101:DD$149)*100</f>
        <v>6.1224489795918364</v>
      </c>
      <c r="DE159" s="81">
        <f>SUMPRODUCT(--(DE$101:DE$149={"D","E","H","N","Q","S","T","Y"}))/COUNTA(DE$101:DE$149)*100</f>
        <v>0</v>
      </c>
      <c r="DF159" s="81">
        <f>SUMPRODUCT(--(DF$101:DF$149={"D","E","H","N","Q","S","T","Y"}))/COUNTA(DF$101:DF$149)*100</f>
        <v>0</v>
      </c>
      <c r="DG159" s="81">
        <f>SUMPRODUCT(--(DG$101:DG$149={"D","E","H","N","Q","S","T","Y"}))/COUNTA(DG$101:DG$149)*100</f>
        <v>6.1224489795918364</v>
      </c>
      <c r="DH159" s="81">
        <f>SUMPRODUCT(--(DH$101:DH$149={"D","E","H","N","Q","S","T","Y"}))/COUNTA(DH$101:DH$149)*100</f>
        <v>0</v>
      </c>
      <c r="DI159" s="81">
        <f>SUMPRODUCT(--(DI$101:DI$149={"D","E","H","N","Q","S","T","Y"}))/COUNTA(DI$101:DI$149)*100</f>
        <v>6.1224489795918364</v>
      </c>
      <c r="DJ159" s="81">
        <f>SUMPRODUCT(--(DJ$101:DJ$149={"D","E","H","N","Q","S","T","Y"}))/COUNTA(DJ$101:DJ$149)*100</f>
        <v>0</v>
      </c>
      <c r="DK159" s="81">
        <f>SUMPRODUCT(--(DK$101:DK$149={"D","E","H","N","Q","S","T","Y"}))/COUNTA(DK$101:DK$149)*100</f>
        <v>0</v>
      </c>
      <c r="DL159" s="81">
        <f>SUMPRODUCT(--(DL$101:DL$149={"D","E","H","N","Q","S","T","Y"}))/COUNTA(DL$101:DL$149)*100</f>
        <v>2.0408163265306123</v>
      </c>
      <c r="DM159" s="81">
        <f>SUMPRODUCT(--(DM$101:DM$149={"D","E","H","N","Q","S","T","Y"}))/COUNTA(DM$101:DM$149)*100</f>
        <v>0</v>
      </c>
      <c r="DN159" s="81">
        <f>SUMPRODUCT(--(DN$101:DN$149={"D","E","H","N","Q","S","T","Y"}))/COUNTA(DN$101:DN$149)*100</f>
        <v>2.0408163265306123</v>
      </c>
      <c r="DO159" s="81">
        <f>SUMPRODUCT(--(DO$101:DO$149={"D","E","H","N","Q","S","T","Y"}))/COUNTA(DO$101:DO$149)*100</f>
        <v>0</v>
      </c>
      <c r="DP159" s="81">
        <f>SUMPRODUCT(--(DP$101:DP$149={"D","E","H","N","Q","S","T","Y"}))/COUNTA(DP$101:DP$149)*100</f>
        <v>6.1224489795918364</v>
      </c>
      <c r="DQ159" s="81">
        <f>SUMPRODUCT(--(DQ$101:DQ$149={"D","E","H","N","Q","S","T","Y"}))/COUNTA(DQ$101:DQ$149)*100</f>
        <v>6.1224489795918364</v>
      </c>
      <c r="DT159" s="37"/>
    </row>
    <row r="160" spans="1:124" x14ac:dyDescent="0.2">
      <c r="A160" s="76" t="s">
        <v>502</v>
      </c>
      <c r="B160" s="77" t="s">
        <v>503</v>
      </c>
      <c r="C160" s="77"/>
      <c r="D160" s="81">
        <f>SUMPRODUCT(--(D$101:D$149={"D","E"}))/COUNTA(D$101:D$149)*100</f>
        <v>0</v>
      </c>
      <c r="E160" s="81">
        <f>SUMPRODUCT(--(E$101:E$149={"D","E"}))/COUNTA(E$101:E$149)*100</f>
        <v>0</v>
      </c>
      <c r="F160" s="81">
        <f>SUMPRODUCT(--(F$101:F$149={"D","E"}))/COUNTA(F$101:F$149)*100</f>
        <v>0</v>
      </c>
      <c r="G160" s="81">
        <f>SUMPRODUCT(--(G$101:G$149={"D","E"}))/COUNTA(G$101:G$149)*100</f>
        <v>0</v>
      </c>
      <c r="H160" s="81">
        <f>SUMPRODUCT(--(H$101:H$149={"D","E"}))/COUNTA(H$101:H$149)*100</f>
        <v>0</v>
      </c>
      <c r="I160" s="81">
        <f>SUMPRODUCT(--(I$101:I$149={"D","E"}))/COUNTA(I$101:I$149)*100</f>
        <v>0</v>
      </c>
      <c r="J160" s="81">
        <f>SUMPRODUCT(--(J$101:J$149={"D","E"}))/COUNTA(J$101:J$149)*100</f>
        <v>0</v>
      </c>
      <c r="K160" s="81">
        <f>SUMPRODUCT(--(K$101:K$149={"D","E"}))/COUNTA(K$101:K$149)*100</f>
        <v>6.1224489795918364</v>
      </c>
      <c r="L160" s="81">
        <f>SUMPRODUCT(--(L$101:L$149={"D","E"}))/COUNTA(L$101:L$149)*100</f>
        <v>4.0816326530612246</v>
      </c>
      <c r="M160" s="81">
        <f>SUMPRODUCT(--(M$101:M$149={"D","E"}))/COUNTA(M$101:M$149)*100</f>
        <v>2.0408163265306123</v>
      </c>
      <c r="N160" s="81">
        <f>SUMPRODUCT(--(N$101:N$149={"D","E"}))/COUNTA(N$101:N$149)*100</f>
        <v>2.0408163265306123</v>
      </c>
      <c r="O160" s="81">
        <f>SUMPRODUCT(--(O$101:O$149={"D","E"}))/COUNTA(O$101:O$149)*100</f>
        <v>0</v>
      </c>
      <c r="P160" s="81">
        <f>SUMPRODUCT(--(P$101:P$149={"D","E"}))/COUNTA(P$101:P$149)*100</f>
        <v>2.0408163265306123</v>
      </c>
      <c r="Q160" s="81">
        <f>SUMPRODUCT(--(Q$101:Q$149={"D","E"}))/COUNTA(Q$101:Q$149)*100</f>
        <v>0</v>
      </c>
      <c r="R160" s="95"/>
      <c r="S160" s="81">
        <f>SUMPRODUCT(--(S$101:S$149={"D","E"}))/COUNTA(S$101:S$149)*100</f>
        <v>0</v>
      </c>
      <c r="T160" s="81">
        <f>SUMPRODUCT(--(T$101:T$149={"D","E"}))/COUNTA(T$101:T$149)*100</f>
        <v>2.0408163265306123</v>
      </c>
      <c r="U160" s="81">
        <f>SUMPRODUCT(--(U$101:U$149={"D","E"}))/COUNTA(U$101:U$149)*100</f>
        <v>0</v>
      </c>
      <c r="V160" s="81">
        <f>SUMPRODUCT(--(V$101:V$149={"D","E"}))/COUNTA(V$101:V$149)*100</f>
        <v>0</v>
      </c>
      <c r="W160" s="81">
        <f>SUMPRODUCT(--(W$101:W$149={"D","E"}))/COUNTA(W$101:W$149)*100</f>
        <v>0</v>
      </c>
      <c r="X160" s="81">
        <f>SUMPRODUCT(--(X$101:X$149={"D","E"}))/COUNTA(X$101:X$149)*100</f>
        <v>0</v>
      </c>
      <c r="Y160" s="95"/>
      <c r="Z160" s="81">
        <f>SUMPRODUCT(--(Z$101:Z$149={"D","E"}))/COUNTA(Z$101:Z$149)*100</f>
        <v>16.326530612244898</v>
      </c>
      <c r="AA160" s="81">
        <f>SUMPRODUCT(--(AA$101:AA$149={"D","E"}))/COUNTA(AA$101:AA$149)*100</f>
        <v>0</v>
      </c>
      <c r="AB160" s="81">
        <f>SUMPRODUCT(--(AB$101:AB$149={"D","E"}))/COUNTA(AB$101:AB$149)*100</f>
        <v>0</v>
      </c>
      <c r="AC160" s="81">
        <f>SUMPRODUCT(--(AC$101:AC$149={"D","E"}))/COUNTA(AC$101:AC$149)*100</f>
        <v>0</v>
      </c>
      <c r="AD160" s="81">
        <f>SUMPRODUCT(--(AD$101:AD$149={"D","E"}))/COUNTA(AD$101:AD$149)*100</f>
        <v>0</v>
      </c>
      <c r="AE160" s="81">
        <f>SUMPRODUCT(--(AE$101:AE$149={"D","E"}))/COUNTA(AE$101:AE$149)*100</f>
        <v>57.142857142857139</v>
      </c>
      <c r="AF160" s="81">
        <f>SUMPRODUCT(--(AF$101:AF$149={"D","E"}))/COUNTA(AF$101:AF$149)*100</f>
        <v>2.0408163265306123</v>
      </c>
      <c r="AG160" s="81">
        <f>SUMPRODUCT(--(AG$101:AG$149={"D","E"}))/COUNTA(AG$101:AG$149)*100</f>
        <v>0</v>
      </c>
      <c r="AH160" s="81">
        <f>SUMPRODUCT(--(AH$101:AH$149={"D","E"}))/COUNTA(AH$101:AH$149)*100</f>
        <v>2.0408163265306123</v>
      </c>
      <c r="AI160" s="81">
        <f>SUMPRODUCT(--(AI$101:AI$149={"D","E"}))/COUNTA(AI$101:AI$149)*100</f>
        <v>0</v>
      </c>
      <c r="AJ160" s="81">
        <f>SUMPRODUCT(--(AJ$101:AJ$149={"D","E"}))/COUNTA(AJ$101:AJ$149)*100</f>
        <v>14.285714285714285</v>
      </c>
      <c r="AK160" s="81">
        <f>SUMPRODUCT(--(AK$101:AK$149={"D","E"}))/COUNTA(AK$101:AK$149)*100</f>
        <v>57.142857142857139</v>
      </c>
      <c r="AL160" s="81">
        <f>SUMPRODUCT(--(AL$101:AL$149={"D","E"}))/COUNTA(AL$101:AL$149)*100</f>
        <v>0</v>
      </c>
      <c r="AM160" s="81">
        <f>SUMPRODUCT(--(AM$101:AM$149={"D","E"}))/COUNTA(AM$101:AM$149)*100</f>
        <v>2.0408163265306123</v>
      </c>
      <c r="AN160" s="81">
        <f>SUMPRODUCT(--(AN$101:AN$149={"D","E"}))/COUNTA(AN$101:AN$149)*100</f>
        <v>0</v>
      </c>
      <c r="AO160" s="81">
        <f>SUMPRODUCT(--(AO$101:AO$149={"D","E"}))/COUNTA(AO$101:AO$149)*100</f>
        <v>0</v>
      </c>
      <c r="AP160" s="81">
        <f>SUMPRODUCT(--(AP$101:AP$149={"D","E"}))/COUNTA(AP$101:AP$149)*100</f>
        <v>2.0408163265306123</v>
      </c>
      <c r="AQ160" s="81">
        <f>SUMPRODUCT(--(AQ$101:AQ$149={"D","E"}))/COUNTA(AQ$101:AQ$149)*100</f>
        <v>26.530612244897959</v>
      </c>
      <c r="AR160" s="81">
        <f>SUMPRODUCT(--(AR$101:AR$149={"D","E"}))/COUNTA(AR$101:AR$149)*100</f>
        <v>2.0408163265306123</v>
      </c>
      <c r="AS160" s="81">
        <f>SUMPRODUCT(--(AS$101:AS$149={"D","E"}))/COUNTA(AS$101:AS$149)*100</f>
        <v>0</v>
      </c>
      <c r="AT160" s="81">
        <f>SUMPRODUCT(--(AT$101:AT$149={"D","E"}))/COUNTA(AT$101:AT$149)*100</f>
        <v>0</v>
      </c>
      <c r="AU160" s="81">
        <f>SUMPRODUCT(--(AU$101:AU$149={"D","E"}))/COUNTA(AU$101:AU$149)*100</f>
        <v>2.0408163265306123</v>
      </c>
      <c r="AV160" s="81">
        <f>SUMPRODUCT(--(AV$101:AV$149={"D","E"}))/COUNTA(AV$101:AV$149)*100</f>
        <v>0</v>
      </c>
      <c r="AW160" s="81">
        <f>SUMPRODUCT(--(AW$101:AW$149={"D","E"}))/COUNTA(AW$101:AW$149)*100</f>
        <v>8.1632653061224492</v>
      </c>
      <c r="AX160" s="81">
        <f>SUMPRODUCT(--(AX$101:AX$149={"D","E"}))/COUNTA(AX$101:AX$149)*100</f>
        <v>2.0408163265306123</v>
      </c>
      <c r="AY160" s="81">
        <f>SUMPRODUCT(--(AY$101:AY$149={"D","E"}))/COUNTA(AY$101:AY$149)*100</f>
        <v>0</v>
      </c>
      <c r="AZ160" s="81">
        <f>SUMPRODUCT(--(AZ$101:AZ$149={"D","E"}))/COUNTA(AZ$101:AZ$149)*100</f>
        <v>0</v>
      </c>
      <c r="BA160" s="81">
        <f>SUMPRODUCT(--(BA$101:BA$149={"D","E"}))/COUNTA(BA$101:BA$149)*100</f>
        <v>0</v>
      </c>
      <c r="BB160" s="81">
        <f>SUMPRODUCT(--(BB$101:BB$149={"D","E"}))/COUNTA(BB$101:BB$149)*100</f>
        <v>0</v>
      </c>
      <c r="BC160" s="81">
        <f>SUMPRODUCT(--(BC$101:BC$149={"D","E"}))/COUNTA(BC$101:BC$149)*100</f>
        <v>0</v>
      </c>
      <c r="BD160" s="81">
        <f>SUMPRODUCT(--(BD$101:BD$149={"D","E"}))/COUNTA(BD$101:BD$149)*100</f>
        <v>14.285714285714285</v>
      </c>
      <c r="BE160" s="81">
        <f>SUMPRODUCT(--(BE$101:BE$149={"D","E"}))/COUNTA(BE$101:BE$149)*100</f>
        <v>0</v>
      </c>
      <c r="BF160" s="81">
        <f>SUMPRODUCT(--(BF$101:BF$149={"D","E"}))/COUNTA(BF$101:BF$149)*100</f>
        <v>0</v>
      </c>
      <c r="BG160" s="81">
        <f>SUMPRODUCT(--(BG$101:BG$149={"D","E"}))/COUNTA(BG$101:BG$149)*100</f>
        <v>24.489795918367346</v>
      </c>
      <c r="BH160" s="81">
        <f>SUMPRODUCT(--(BH$101:BH$149={"D","E"}))/COUNTA(BH$101:BH$149)*100</f>
        <v>0</v>
      </c>
      <c r="BI160" s="81">
        <f>SUMPRODUCT(--(BI$101:BI$149={"D","E"}))/COUNTA(BI$101:BI$149)*100</f>
        <v>0</v>
      </c>
      <c r="BJ160" s="81">
        <f>SUMPRODUCT(--(BJ$101:BJ$149={"D","E"}))/COUNTA(BJ$101:BJ$149)*100</f>
        <v>12.244897959183673</v>
      </c>
      <c r="BK160" s="81">
        <f>SUMPRODUCT(--(BK$101:BK$149={"D","E"}))/COUNTA(BK$101:BK$149)*100</f>
        <v>10.204081632653061</v>
      </c>
      <c r="BL160" s="81">
        <f>SUMPRODUCT(--(BL$101:BL$149={"D","E"}))/COUNTA(BL$101:BL$149)*100</f>
        <v>4.0816326530612246</v>
      </c>
      <c r="BM160" s="81">
        <f>SUMPRODUCT(--(BM$101:BM$149={"D","E"}))/COUNTA(BM$101:BM$149)*100</f>
        <v>0</v>
      </c>
      <c r="BN160" s="81">
        <f>SUMPRODUCT(--(BN$101:BN$149={"D","E"}))/COUNTA(BN$101:BN$149)*100</f>
        <v>8.1632653061224492</v>
      </c>
      <c r="BO160" s="81">
        <f>SUMPRODUCT(--(BO$101:BO$149={"D","E"}))/COUNTA(BO$101:BO$149)*100</f>
        <v>8.1632653061224492</v>
      </c>
      <c r="BP160" s="81">
        <f>SUMPRODUCT(--(BP$101:BP$149={"D","E"}))/COUNTA(BP$101:BP$149)*100</f>
        <v>4.0816326530612246</v>
      </c>
      <c r="BQ160" s="81">
        <f>SUMPRODUCT(--(BQ$101:BQ$149={"D","E"}))/COUNTA(BQ$101:BQ$149)*100</f>
        <v>0</v>
      </c>
      <c r="BR160" s="81">
        <f>SUMPRODUCT(--(BR$101:BR$149={"D","E"}))/COUNTA(BR$101:BR$149)*100</f>
        <v>0</v>
      </c>
      <c r="BS160" s="81">
        <f>SUMPRODUCT(--(BS$101:BS$149={"D","E"}))/COUNTA(BS$101:BS$149)*100</f>
        <v>14.285714285714285</v>
      </c>
      <c r="BT160" s="81">
        <f>SUMPRODUCT(--(BT$101:BT$149={"D","E"}))/COUNTA(BT$101:BT$149)*100</f>
        <v>2.0408163265306123</v>
      </c>
      <c r="BU160" s="81">
        <f>SUMPRODUCT(--(BU$101:BU$149={"D","E"}))/COUNTA(BU$101:BU$149)*100</f>
        <v>6.1224489795918364</v>
      </c>
      <c r="BV160" s="81">
        <f>SUMPRODUCT(--(BV$101:BV$149={"D","E"}))/COUNTA(BV$101:BV$149)*100</f>
        <v>0</v>
      </c>
      <c r="BW160" s="81">
        <f>SUMPRODUCT(--(BW$101:BW$149={"D","E"}))/COUNTA(BW$101:BW$149)*100</f>
        <v>14.285714285714285</v>
      </c>
      <c r="BX160" s="81">
        <f>SUMPRODUCT(--(BX$101:BX$149={"D","E"}))/COUNTA(BX$101:BX$149)*100</f>
        <v>8.1632653061224492</v>
      </c>
      <c r="BY160" s="81">
        <f>SUMPRODUCT(--(BY$101:BY$149={"D","E"}))/COUNTA(BY$101:BY$149)*100</f>
        <v>0</v>
      </c>
      <c r="BZ160" s="81">
        <f>SUMPRODUCT(--(BZ$101:BZ$149={"D","E"}))/COUNTA(BZ$101:BZ$149)*100</f>
        <v>0</v>
      </c>
      <c r="CA160" s="81">
        <f>SUMPRODUCT(--(CA$101:CA$149={"D","E"}))/COUNTA(CA$101:CA$149)*100</f>
        <v>0</v>
      </c>
      <c r="CB160" s="81">
        <f>SUMPRODUCT(--(CB$101:CB$149={"D","E"}))/COUNTA(CB$101:CB$149)*100</f>
        <v>2.0408163265306123</v>
      </c>
      <c r="CC160" s="81">
        <f>SUMPRODUCT(--(CC$101:CC$149={"D","E"}))/COUNTA(CC$101:CC$149)*100</f>
        <v>0</v>
      </c>
      <c r="CD160" s="81">
        <f>SUMPRODUCT(--(CD$101:CD$149={"D","E"}))/COUNTA(CD$101:CD$149)*100</f>
        <v>6.1224489795918364</v>
      </c>
      <c r="CE160" s="81">
        <f>SUMPRODUCT(--(CE$101:CE$149={"D","E"}))/COUNTA(CE$101:CE$149)*100</f>
        <v>0</v>
      </c>
      <c r="CF160" s="81">
        <f>SUMPRODUCT(--(CF$101:CF$149={"D","E"}))/COUNTA(CF$101:CF$149)*100</f>
        <v>0</v>
      </c>
      <c r="CG160" s="81">
        <f>SUMPRODUCT(--(CG$101:CG$149={"D","E"}))/COUNTA(CG$101:CG$149)*100</f>
        <v>0</v>
      </c>
      <c r="CH160" s="81">
        <f>SUMPRODUCT(--(CH$101:CH$149={"D","E"}))/COUNTA(CH$101:CH$149)*100</f>
        <v>0</v>
      </c>
      <c r="CI160" s="81">
        <f>SUMPRODUCT(--(CI$101:CI$149={"D","E"}))/COUNTA(CI$101:CI$149)*100</f>
        <v>0</v>
      </c>
      <c r="CJ160" s="81">
        <f>SUMPRODUCT(--(CJ$101:CJ$149={"D","E"}))/COUNTA(CJ$101:CJ$149)*100</f>
        <v>0</v>
      </c>
      <c r="CK160" s="81">
        <f>SUMPRODUCT(--(CK$101:CK$149={"D","E"}))/COUNTA(CK$101:CK$149)*100</f>
        <v>0</v>
      </c>
      <c r="CL160" s="81">
        <f>SUMPRODUCT(--(CL$101:CL$149={"D","E"}))/COUNTA(CL$101:CL$149)*100</f>
        <v>0</v>
      </c>
      <c r="CM160" s="81">
        <f>SUMPRODUCT(--(CM$101:CM$149={"D","E"}))/COUNTA(CM$101:CM$149)*100</f>
        <v>0</v>
      </c>
      <c r="CN160" s="81">
        <f>SUMPRODUCT(--(CN$101:CN$149={"D","E"}))/COUNTA(CN$101:CN$149)*100</f>
        <v>6.1224489795918364</v>
      </c>
      <c r="CO160" s="81">
        <f>SUMPRODUCT(--(CO$101:CO$149={"D","E"}))/COUNTA(CO$101:CO$149)*100</f>
        <v>6.1224489795918364</v>
      </c>
      <c r="CP160" s="81">
        <f>SUMPRODUCT(--(CP$101:CP$149={"D","E"}))/COUNTA(CP$101:CP$149)*100</f>
        <v>0</v>
      </c>
      <c r="CQ160" s="81">
        <f>SUMPRODUCT(--(CQ$101:CQ$149={"D","E"}))/COUNTA(CQ$101:CQ$149)*100</f>
        <v>0</v>
      </c>
      <c r="CR160" s="81">
        <f>SUMPRODUCT(--(CR$101:CR$149={"D","E"}))/COUNTA(CR$101:CR$149)*100</f>
        <v>0</v>
      </c>
      <c r="CS160" s="81">
        <f>SUMPRODUCT(--(CS$101:CS$149={"D","E"}))/COUNTA(CS$101:CS$149)*100</f>
        <v>0</v>
      </c>
      <c r="CT160" s="81">
        <f>SUMPRODUCT(--(CT$101:CT$149={"D","E"}))/COUNTA(CT$101:CT$149)*100</f>
        <v>6.1224489795918364</v>
      </c>
      <c r="CU160" s="81">
        <f>SUMPRODUCT(--(CU$101:CU$149={"D","E"}))/COUNTA(CU$101:CU$149)*100</f>
        <v>0</v>
      </c>
      <c r="CV160" s="81">
        <f>SUMPRODUCT(--(CV$101:CV$149={"D","E"}))/COUNTA(CV$101:CV$149)*100</f>
        <v>0</v>
      </c>
      <c r="CW160" s="81">
        <f>SUMPRODUCT(--(CW$101:CW$149={"D","E"}))/COUNTA(CW$101:CW$149)*100</f>
        <v>2.0408163265306123</v>
      </c>
      <c r="CX160" s="81">
        <f>SUMPRODUCT(--(CX$101:CX$149={"D","E"}))/COUNTA(CX$101:CX$149)*100</f>
        <v>0</v>
      </c>
      <c r="CY160" s="81">
        <f>SUMPRODUCT(--(CY$101:CY$149={"D","E"}))/COUNTA(CY$101:CY$149)*100</f>
        <v>0</v>
      </c>
      <c r="CZ160" s="81">
        <f>SUMPRODUCT(--(CZ$101:CZ$149={"D","E"}))/COUNTA(CZ$101:CZ$149)*100</f>
        <v>0</v>
      </c>
      <c r="DA160" s="81">
        <f>SUMPRODUCT(--(DA$101:DA$149={"D","E"}))/COUNTA(DA$101:DA$149)*100</f>
        <v>0</v>
      </c>
      <c r="DB160" s="81">
        <f>SUMPRODUCT(--(DB$101:DB$149={"D","E"}))/COUNTA(DB$101:DB$149)*100</f>
        <v>6.1224489795918364</v>
      </c>
      <c r="DC160" s="81">
        <f>SUMPRODUCT(--(DC$101:DC$149={"D","E"}))/COUNTA(DC$101:DC$149)*100</f>
        <v>0</v>
      </c>
      <c r="DD160" s="81">
        <f>SUMPRODUCT(--(DD$101:DD$149={"D","E"}))/COUNTA(DD$101:DD$149)*100</f>
        <v>6.1224489795918364</v>
      </c>
      <c r="DE160" s="81">
        <f>SUMPRODUCT(--(DE$101:DE$149={"D","E"}))/COUNTA(DE$101:DE$149)*100</f>
        <v>0</v>
      </c>
      <c r="DF160" s="81">
        <f>SUMPRODUCT(--(DF$101:DF$149={"D","E"}))/COUNTA(DF$101:DF$149)*100</f>
        <v>0</v>
      </c>
      <c r="DG160" s="81">
        <f>SUMPRODUCT(--(DG$101:DG$149={"D","E"}))/COUNTA(DG$101:DG$149)*100</f>
        <v>6.1224489795918364</v>
      </c>
      <c r="DH160" s="81">
        <f>SUMPRODUCT(--(DH$101:DH$149={"D","E"}))/COUNTA(DH$101:DH$149)*100</f>
        <v>0</v>
      </c>
      <c r="DI160" s="81">
        <f>SUMPRODUCT(--(DI$101:DI$149={"D","E"}))/COUNTA(DI$101:DI$149)*100</f>
        <v>4.0816326530612246</v>
      </c>
      <c r="DJ160" s="81">
        <f>SUMPRODUCT(--(DJ$101:DJ$149={"D","E"}))/COUNTA(DJ$101:DJ$149)*100</f>
        <v>0</v>
      </c>
      <c r="DK160" s="81">
        <f>SUMPRODUCT(--(DK$101:DK$149={"D","E"}))/COUNTA(DK$101:DK$149)*100</f>
        <v>0</v>
      </c>
      <c r="DL160" s="81">
        <f>SUMPRODUCT(--(DL$101:DL$149={"D","E"}))/COUNTA(DL$101:DL$149)*100</f>
        <v>0</v>
      </c>
      <c r="DM160" s="81">
        <f>SUMPRODUCT(--(DM$101:DM$149={"D","E"}))/COUNTA(DM$101:DM$149)*100</f>
        <v>0</v>
      </c>
      <c r="DN160" s="81">
        <f>SUMPRODUCT(--(DN$101:DN$149={"D","E"}))/COUNTA(DN$101:DN$149)*100</f>
        <v>0</v>
      </c>
      <c r="DO160" s="81">
        <f>SUMPRODUCT(--(DO$101:DO$149={"D","E"}))/COUNTA(DO$101:DO$149)*100</f>
        <v>0</v>
      </c>
      <c r="DP160" s="81">
        <f>SUMPRODUCT(--(DP$101:DP$149={"D","E"}))/COUNTA(DP$101:DP$149)*100</f>
        <v>0</v>
      </c>
      <c r="DQ160" s="81">
        <f>SUMPRODUCT(--(DQ$101:DQ$149={"D","E"}))/COUNTA(DQ$101:DQ$149)*100</f>
        <v>0</v>
      </c>
      <c r="DT160" s="37"/>
    </row>
    <row r="161" spans="1:124" x14ac:dyDescent="0.2">
      <c r="A161" s="76" t="s">
        <v>504</v>
      </c>
      <c r="B161" s="77" t="s">
        <v>505</v>
      </c>
      <c r="C161" s="77"/>
      <c r="D161" s="81">
        <f>SUMPRODUCT(--(D$101:D$149={"H","K","R"}))/COUNTA(D$101:D$149)*100</f>
        <v>2.0408163265306123</v>
      </c>
      <c r="E161" s="81">
        <f>SUMPRODUCT(--(E$101:E$149={"H","K","R"}))/COUNTA(E$101:E$149)*100</f>
        <v>0</v>
      </c>
      <c r="F161" s="81">
        <f>SUMPRODUCT(--(F$101:F$149={"H","K","R"}))/COUNTA(F$101:F$149)*100</f>
        <v>0</v>
      </c>
      <c r="G161" s="81">
        <f>SUMPRODUCT(--(G$101:G$149={"H","K","R"}))/COUNTA(G$101:G$149)*100</f>
        <v>0</v>
      </c>
      <c r="H161" s="81">
        <f>SUMPRODUCT(--(H$101:H$149={"H","K","R"}))/COUNTA(H$101:H$149)*100</f>
        <v>0</v>
      </c>
      <c r="I161" s="81">
        <f>SUMPRODUCT(--(I$101:I$149={"H","K","R"}))/COUNTA(I$101:I$149)*100</f>
        <v>0</v>
      </c>
      <c r="J161" s="81">
        <f>SUMPRODUCT(--(J$101:J$149={"H","K","R"}))/COUNTA(J$101:J$149)*100</f>
        <v>0</v>
      </c>
      <c r="K161" s="81">
        <f>SUMPRODUCT(--(K$101:K$149={"H","K","R"}))/COUNTA(K$101:K$149)*100</f>
        <v>0</v>
      </c>
      <c r="L161" s="81">
        <f>SUMPRODUCT(--(L$101:L$149={"H","K","R"}))/COUNTA(L$101:L$149)*100</f>
        <v>4.0816326530612246</v>
      </c>
      <c r="M161" s="81">
        <f>SUMPRODUCT(--(M$101:M$149={"H","K","R"}))/COUNTA(M$101:M$149)*100</f>
        <v>0</v>
      </c>
      <c r="N161" s="81">
        <f>SUMPRODUCT(--(N$101:N$149={"H","K","R"}))/COUNTA(N$101:N$149)*100</f>
        <v>4.0816326530612246</v>
      </c>
      <c r="O161" s="81">
        <f>SUMPRODUCT(--(O$101:O$149={"H","K","R"}))/COUNTA(O$101:O$149)*100</f>
        <v>2.0408163265306123</v>
      </c>
      <c r="P161" s="81">
        <f>SUMPRODUCT(--(P$101:P$149={"H","K","R"}))/COUNTA(P$101:P$149)*100</f>
        <v>2.0408163265306123</v>
      </c>
      <c r="Q161" s="81">
        <f>SUMPRODUCT(--(Q$101:Q$149={"H","K","R"}))/COUNTA(Q$101:Q$149)*100</f>
        <v>8.1632653061224492</v>
      </c>
      <c r="R161" s="95"/>
      <c r="S161" s="81">
        <f>SUMPRODUCT(--(S$101:S$149={"H","K","R"}))/COUNTA(S$101:S$149)*100</f>
        <v>0</v>
      </c>
      <c r="T161" s="81">
        <f>SUMPRODUCT(--(T$101:T$149={"H","K","R"}))/COUNTA(T$101:T$149)*100</f>
        <v>2.0408163265306123</v>
      </c>
      <c r="U161" s="81">
        <f>SUMPRODUCT(--(U$101:U$149={"H","K","R"}))/COUNTA(U$101:U$149)*100</f>
        <v>0</v>
      </c>
      <c r="V161" s="81">
        <f>SUMPRODUCT(--(V$101:V$149={"H","K","R"}))/COUNTA(V$101:V$149)*100</f>
        <v>0</v>
      </c>
      <c r="W161" s="81">
        <f>SUMPRODUCT(--(W$101:W$149={"H","K","R"}))/COUNTA(W$101:W$149)*100</f>
        <v>0</v>
      </c>
      <c r="X161" s="81">
        <f>SUMPRODUCT(--(X$101:X$149={"H","K","R"}))/COUNTA(X$101:X$149)*100</f>
        <v>0</v>
      </c>
      <c r="Y161" s="95"/>
      <c r="Z161" s="81">
        <f>SUMPRODUCT(--(Z$101:Z$149={"H","K","R"}))/COUNTA(Z$101:Z$149)*100</f>
        <v>0</v>
      </c>
      <c r="AA161" s="81">
        <f>SUMPRODUCT(--(AA$101:AA$149={"H","K","R"}))/COUNTA(AA$101:AA$149)*100</f>
        <v>0</v>
      </c>
      <c r="AB161" s="81">
        <f>SUMPRODUCT(--(AB$101:AB$149={"H","K","R"}))/COUNTA(AB$101:AB$149)*100</f>
        <v>0</v>
      </c>
      <c r="AC161" s="81">
        <f>SUMPRODUCT(--(AC$101:AC$149={"H","K","R"}))/COUNTA(AC$101:AC$149)*100</f>
        <v>38.775510204081634</v>
      </c>
      <c r="AD161" s="81">
        <f>SUMPRODUCT(--(AD$101:AD$149={"H","K","R"}))/COUNTA(AD$101:AD$149)*100</f>
        <v>6.1224489795918364</v>
      </c>
      <c r="AE161" s="81">
        <f>SUMPRODUCT(--(AE$101:AE$149={"H","K","R"}))/COUNTA(AE$101:AE$149)*100</f>
        <v>0</v>
      </c>
      <c r="AF161" s="81">
        <f>SUMPRODUCT(--(AF$101:AF$149={"H","K","R"}))/COUNTA(AF$101:AF$149)*100</f>
        <v>12.244897959183673</v>
      </c>
      <c r="AG161" s="81">
        <f>SUMPRODUCT(--(AG$101:AG$149={"H","K","R"}))/COUNTA(AG$101:AG$149)*100</f>
        <v>26.530612244897959</v>
      </c>
      <c r="AH161" s="81">
        <f>SUMPRODUCT(--(AH$101:AH$149={"H","K","R"}))/COUNTA(AH$101:AH$149)*100</f>
        <v>0</v>
      </c>
      <c r="AI161" s="81">
        <f>SUMPRODUCT(--(AI$101:AI$149={"H","K","R"}))/COUNTA(AI$101:AI$149)*100</f>
        <v>0</v>
      </c>
      <c r="AJ161" s="81">
        <f>SUMPRODUCT(--(AJ$101:AJ$149={"H","K","R"}))/COUNTA(AJ$101:AJ$149)*100</f>
        <v>14.285714285714285</v>
      </c>
      <c r="AK161" s="81">
        <f>SUMPRODUCT(--(AK$101:AK$149={"H","K","R"}))/COUNTA(AK$101:AK$149)*100</f>
        <v>4.0816326530612246</v>
      </c>
      <c r="AL161" s="81">
        <f>SUMPRODUCT(--(AL$101:AL$149={"H","K","R"}))/COUNTA(AL$101:AL$149)*100</f>
        <v>4.0816326530612246</v>
      </c>
      <c r="AM161" s="81">
        <f>SUMPRODUCT(--(AM$101:AM$149={"H","K","R"}))/COUNTA(AM$101:AM$149)*100</f>
        <v>8.1632653061224492</v>
      </c>
      <c r="AN161" s="81">
        <f>SUMPRODUCT(--(AN$101:AN$149={"H","K","R"}))/COUNTA(AN$101:AN$149)*100</f>
        <v>77.551020408163268</v>
      </c>
      <c r="AO161" s="81">
        <f>SUMPRODUCT(--(AO$101:AO$149={"H","K","R"}))/COUNTA(AO$101:AO$149)*100</f>
        <v>6.1224489795918364</v>
      </c>
      <c r="AP161" s="81">
        <f>SUMPRODUCT(--(AP$101:AP$149={"H","K","R"}))/COUNTA(AP$101:AP$149)*100</f>
        <v>24.489795918367346</v>
      </c>
      <c r="AQ161" s="81">
        <f>SUMPRODUCT(--(AQ$101:AQ$149={"H","K","R"}))/COUNTA(AQ$101:AQ$149)*100</f>
        <v>8.1632653061224492</v>
      </c>
      <c r="AR161" s="81">
        <f>SUMPRODUCT(--(AR$101:AR$149={"H","K","R"}))/COUNTA(AR$101:AR$149)*100</f>
        <v>6.1224489795918364</v>
      </c>
      <c r="AS161" s="81">
        <f>SUMPRODUCT(--(AS$101:AS$149={"H","K","R"}))/COUNTA(AS$101:AS$149)*100</f>
        <v>0</v>
      </c>
      <c r="AT161" s="81">
        <f>SUMPRODUCT(--(AT$101:AT$149={"H","K","R"}))/COUNTA(AT$101:AT$149)*100</f>
        <v>2.0408163265306123</v>
      </c>
      <c r="AU161" s="81">
        <f>SUMPRODUCT(--(AU$101:AU$149={"H","K","R"}))/COUNTA(AU$101:AU$149)*100</f>
        <v>0</v>
      </c>
      <c r="AV161" s="81">
        <f>SUMPRODUCT(--(AV$101:AV$149={"H","K","R"}))/COUNTA(AV$101:AV$149)*100</f>
        <v>14.285714285714285</v>
      </c>
      <c r="AW161" s="81">
        <f>SUMPRODUCT(--(AW$101:AW$149={"H","K","R"}))/COUNTA(AW$101:AW$149)*100</f>
        <v>0</v>
      </c>
      <c r="AX161" s="81">
        <f>SUMPRODUCT(--(AX$101:AX$149={"H","K","R"}))/COUNTA(AX$101:AX$149)*100</f>
        <v>0</v>
      </c>
      <c r="AY161" s="81">
        <f>SUMPRODUCT(--(AY$101:AY$149={"H","K","R"}))/COUNTA(AY$101:AY$149)*100</f>
        <v>0</v>
      </c>
      <c r="AZ161" s="81">
        <f>SUMPRODUCT(--(AZ$101:AZ$149={"H","K","R"}))/COUNTA(AZ$101:AZ$149)*100</f>
        <v>0</v>
      </c>
      <c r="BA161" s="81">
        <f>SUMPRODUCT(--(BA$101:BA$149={"H","K","R"}))/COUNTA(BA$101:BA$149)*100</f>
        <v>0</v>
      </c>
      <c r="BB161" s="81">
        <f>SUMPRODUCT(--(BB$101:BB$149={"H","K","R"}))/COUNTA(BB$101:BB$149)*100</f>
        <v>2.0408163265306123</v>
      </c>
      <c r="BC161" s="81">
        <f>SUMPRODUCT(--(BC$101:BC$149={"H","K","R"}))/COUNTA(BC$101:BC$149)*100</f>
        <v>18.367346938775512</v>
      </c>
      <c r="BD161" s="81">
        <f>SUMPRODUCT(--(BD$101:BD$149={"H","K","R"}))/COUNTA(BD$101:BD$149)*100</f>
        <v>16.326530612244898</v>
      </c>
      <c r="BE161" s="81">
        <f>SUMPRODUCT(--(BE$101:BE$149={"H","K","R"}))/COUNTA(BE$101:BE$149)*100</f>
        <v>16.326530612244898</v>
      </c>
      <c r="BF161" s="81">
        <f>SUMPRODUCT(--(BF$101:BF$149={"H","K","R"}))/COUNTA(BF$101:BF$149)*100</f>
        <v>38.775510204081634</v>
      </c>
      <c r="BG161" s="81">
        <f>SUMPRODUCT(--(BG$101:BG$149={"H","K","R"}))/COUNTA(BG$101:BG$149)*100</f>
        <v>32.653061224489797</v>
      </c>
      <c r="BH161" s="81">
        <f>SUMPRODUCT(--(BH$101:BH$149={"H","K","R"}))/COUNTA(BH$101:BH$149)*100</f>
        <v>0</v>
      </c>
      <c r="BI161" s="81">
        <f>SUMPRODUCT(--(BI$101:BI$149={"H","K","R"}))/COUNTA(BI$101:BI$149)*100</f>
        <v>0</v>
      </c>
      <c r="BJ161" s="81">
        <f>SUMPRODUCT(--(BJ$101:BJ$149={"H","K","R"}))/COUNTA(BJ$101:BJ$149)*100</f>
        <v>16.326530612244898</v>
      </c>
      <c r="BK161" s="81">
        <f>SUMPRODUCT(--(BK$101:BK$149={"H","K","R"}))/COUNTA(BK$101:BK$149)*100</f>
        <v>14.285714285714285</v>
      </c>
      <c r="BL161" s="81">
        <f>SUMPRODUCT(--(BL$101:BL$149={"H","K","R"}))/COUNTA(BL$101:BL$149)*100</f>
        <v>8.1632653061224492</v>
      </c>
      <c r="BM161" s="81">
        <f>SUMPRODUCT(--(BM$101:BM$149={"H","K","R"}))/COUNTA(BM$101:BM$149)*100</f>
        <v>0</v>
      </c>
      <c r="BN161" s="81">
        <f>SUMPRODUCT(--(BN$101:BN$149={"H","K","R"}))/COUNTA(BN$101:BN$149)*100</f>
        <v>6.1224489795918364</v>
      </c>
      <c r="BO161" s="81">
        <f>SUMPRODUCT(--(BO$101:BO$149={"H","K","R"}))/COUNTA(BO$101:BO$149)*100</f>
        <v>20.408163265306122</v>
      </c>
      <c r="BP161" s="81">
        <f>SUMPRODUCT(--(BP$101:BP$149={"H","K","R"}))/COUNTA(BP$101:BP$149)*100</f>
        <v>32.653061224489797</v>
      </c>
      <c r="BQ161" s="81">
        <f>SUMPRODUCT(--(BQ$101:BQ$149={"H","K","R"}))/COUNTA(BQ$101:BQ$149)*100</f>
        <v>10.204081632653061</v>
      </c>
      <c r="BR161" s="81">
        <f>SUMPRODUCT(--(BR$101:BR$149={"H","K","R"}))/COUNTA(BR$101:BR$149)*100</f>
        <v>12.244897959183673</v>
      </c>
      <c r="BS161" s="81">
        <f>SUMPRODUCT(--(BS$101:BS$149={"H","K","R"}))/COUNTA(BS$101:BS$149)*100</f>
        <v>6.1224489795918364</v>
      </c>
      <c r="BT161" s="81">
        <f>SUMPRODUCT(--(BT$101:BT$149={"H","K","R"}))/COUNTA(BT$101:BT$149)*100</f>
        <v>6.1224489795918364</v>
      </c>
      <c r="BU161" s="81">
        <f>SUMPRODUCT(--(BU$101:BU$149={"H","K","R"}))/COUNTA(BU$101:BU$149)*100</f>
        <v>0</v>
      </c>
      <c r="BV161" s="81">
        <f>SUMPRODUCT(--(BV$101:BV$149={"H","K","R"}))/COUNTA(BV$101:BV$149)*100</f>
        <v>4.0816326530612246</v>
      </c>
      <c r="BW161" s="81">
        <f>SUMPRODUCT(--(BW$101:BW$149={"H","K","R"}))/COUNTA(BW$101:BW$149)*100</f>
        <v>6.1224489795918364</v>
      </c>
      <c r="BX161" s="81">
        <f>SUMPRODUCT(--(BX$101:BX$149={"H","K","R"}))/COUNTA(BX$101:BX$149)*100</f>
        <v>10.204081632653061</v>
      </c>
      <c r="BY161" s="81">
        <f>SUMPRODUCT(--(BY$101:BY$149={"H","K","R"}))/COUNTA(BY$101:BY$149)*100</f>
        <v>4.0816326530612246</v>
      </c>
      <c r="BZ161" s="81">
        <f>SUMPRODUCT(--(BZ$101:BZ$149={"H","K","R"}))/COUNTA(BZ$101:BZ$149)*100</f>
        <v>0</v>
      </c>
      <c r="CA161" s="81">
        <f>SUMPRODUCT(--(CA$101:CA$149={"H","K","R"}))/COUNTA(CA$101:CA$149)*100</f>
        <v>8.1632653061224492</v>
      </c>
      <c r="CB161" s="81">
        <f>SUMPRODUCT(--(CB$101:CB$149={"H","K","R"}))/COUNTA(CB$101:CB$149)*100</f>
        <v>0</v>
      </c>
      <c r="CC161" s="81">
        <f>SUMPRODUCT(--(CC$101:CC$149={"H","K","R"}))/COUNTA(CC$101:CC$149)*100</f>
        <v>8.1632653061224492</v>
      </c>
      <c r="CD161" s="81">
        <f>SUMPRODUCT(--(CD$101:CD$149={"H","K","R"}))/COUNTA(CD$101:CD$149)*100</f>
        <v>0</v>
      </c>
      <c r="CE161" s="81">
        <f>SUMPRODUCT(--(CE$101:CE$149={"H","K","R"}))/COUNTA(CE$101:CE$149)*100</f>
        <v>0</v>
      </c>
      <c r="CF161" s="81">
        <f>SUMPRODUCT(--(CF$101:CF$149={"H","K","R"}))/COUNTA(CF$101:CF$149)*100</f>
        <v>2.0408163265306123</v>
      </c>
      <c r="CG161" s="81">
        <f>SUMPRODUCT(--(CG$101:CG$149={"H","K","R"}))/COUNTA(CG$101:CG$149)*100</f>
        <v>2.0408163265306123</v>
      </c>
      <c r="CH161" s="81">
        <f>SUMPRODUCT(--(CH$101:CH$149={"H","K","R"}))/COUNTA(CH$101:CH$149)*100</f>
        <v>0</v>
      </c>
      <c r="CI161" s="81">
        <f>SUMPRODUCT(--(CI$101:CI$149={"H","K","R"}))/COUNTA(CI$101:CI$149)*100</f>
        <v>6.1224489795918364</v>
      </c>
      <c r="CJ161" s="81">
        <f>SUMPRODUCT(--(CJ$101:CJ$149={"H","K","R"}))/COUNTA(CJ$101:CJ$149)*100</f>
        <v>2.0408163265306123</v>
      </c>
      <c r="CK161" s="81">
        <f>SUMPRODUCT(--(CK$101:CK$149={"H","K","R"}))/COUNTA(CK$101:CK$149)*100</f>
        <v>4.0816326530612246</v>
      </c>
      <c r="CL161" s="81">
        <f>SUMPRODUCT(--(CL$101:CL$149={"H","K","R"}))/COUNTA(CL$101:CL$149)*100</f>
        <v>8.1632653061224492</v>
      </c>
      <c r="CM161" s="81">
        <f>SUMPRODUCT(--(CM$101:CM$149={"H","K","R"}))/COUNTA(CM$101:CM$149)*100</f>
        <v>8.1632653061224492</v>
      </c>
      <c r="CN161" s="81">
        <f>SUMPRODUCT(--(CN$101:CN$149={"H","K","R"}))/COUNTA(CN$101:CN$149)*100</f>
        <v>0</v>
      </c>
      <c r="CO161" s="81">
        <f>SUMPRODUCT(--(CO$101:CO$149={"H","K","R"}))/COUNTA(CO$101:CO$149)*100</f>
        <v>2.0408163265306123</v>
      </c>
      <c r="CP161" s="81">
        <f>SUMPRODUCT(--(CP$101:CP$149={"H","K","R"}))/COUNTA(CP$101:CP$149)*100</f>
        <v>0</v>
      </c>
      <c r="CQ161" s="81">
        <f>SUMPRODUCT(--(CQ$101:CQ$149={"H","K","R"}))/COUNTA(CQ$101:CQ$149)*100</f>
        <v>0</v>
      </c>
      <c r="CR161" s="81">
        <f>SUMPRODUCT(--(CR$101:CR$149={"H","K","R"}))/COUNTA(CR$101:CR$149)*100</f>
        <v>0</v>
      </c>
      <c r="CS161" s="81">
        <f>SUMPRODUCT(--(CS$101:CS$149={"H","K","R"}))/COUNTA(CS$101:CS$149)*100</f>
        <v>0</v>
      </c>
      <c r="CT161" s="81">
        <f>SUMPRODUCT(--(CT$101:CT$149={"H","K","R"}))/COUNTA(CT$101:CT$149)*100</f>
        <v>0</v>
      </c>
      <c r="CU161" s="81">
        <f>SUMPRODUCT(--(CU$101:CU$149={"H","K","R"}))/COUNTA(CU$101:CU$149)*100</f>
        <v>0</v>
      </c>
      <c r="CV161" s="81">
        <f>SUMPRODUCT(--(CV$101:CV$149={"H","K","R"}))/COUNTA(CV$101:CV$149)*100</f>
        <v>2.0408163265306123</v>
      </c>
      <c r="CW161" s="81">
        <f>SUMPRODUCT(--(CW$101:CW$149={"H","K","R"}))/COUNTA(CW$101:CW$149)*100</f>
        <v>0</v>
      </c>
      <c r="CX161" s="81">
        <f>SUMPRODUCT(--(CX$101:CX$149={"H","K","R"}))/COUNTA(CX$101:CX$149)*100</f>
        <v>6.1224489795918364</v>
      </c>
      <c r="CY161" s="81">
        <f>SUMPRODUCT(--(CY$101:CY$149={"H","K","R"}))/COUNTA(CY$101:CY$149)*100</f>
        <v>0</v>
      </c>
      <c r="CZ161" s="81">
        <f>SUMPRODUCT(--(CZ$101:CZ$149={"H","K","R"}))/COUNTA(CZ$101:CZ$149)*100</f>
        <v>0</v>
      </c>
      <c r="DA161" s="81">
        <f>SUMPRODUCT(--(DA$101:DA$149={"H","K","R"}))/COUNTA(DA$101:DA$149)*100</f>
        <v>0</v>
      </c>
      <c r="DB161" s="81">
        <f>SUMPRODUCT(--(DB$101:DB$149={"H","K","R"}))/COUNTA(DB$101:DB$149)*100</f>
        <v>0</v>
      </c>
      <c r="DC161" s="81">
        <f>SUMPRODUCT(--(DC$101:DC$149={"H","K","R"}))/COUNTA(DC$101:DC$149)*100</f>
        <v>0</v>
      </c>
      <c r="DD161" s="81">
        <f>SUMPRODUCT(--(DD$101:DD$149={"H","K","R"}))/COUNTA(DD$101:DD$149)*100</f>
        <v>0</v>
      </c>
      <c r="DE161" s="81">
        <f>SUMPRODUCT(--(DE$101:DE$149={"H","K","R"}))/COUNTA(DE$101:DE$149)*100</f>
        <v>6.1224489795918364</v>
      </c>
      <c r="DF161" s="81">
        <f>SUMPRODUCT(--(DF$101:DF$149={"H","K","R"}))/COUNTA(DF$101:DF$149)*100</f>
        <v>0</v>
      </c>
      <c r="DG161" s="81">
        <f>SUMPRODUCT(--(DG$101:DG$149={"H","K","R"}))/COUNTA(DG$101:DG$149)*100</f>
        <v>0</v>
      </c>
      <c r="DH161" s="81">
        <f>SUMPRODUCT(--(DH$101:DH$149={"H","K","R"}))/COUNTA(DH$101:DH$149)*100</f>
        <v>0</v>
      </c>
      <c r="DI161" s="81">
        <f>SUMPRODUCT(--(DI$101:DI$149={"H","K","R"}))/COUNTA(DI$101:DI$149)*100</f>
        <v>0</v>
      </c>
      <c r="DJ161" s="81">
        <f>SUMPRODUCT(--(DJ$101:DJ$149={"H","K","R"}))/COUNTA(DJ$101:DJ$149)*100</f>
        <v>0</v>
      </c>
      <c r="DK161" s="81">
        <f>SUMPRODUCT(--(DK$101:DK$149={"H","K","R"}))/COUNTA(DK$101:DK$149)*100</f>
        <v>0</v>
      </c>
      <c r="DL161" s="81">
        <f>SUMPRODUCT(--(DL$101:DL$149={"H","K","R"}))/COUNTA(DL$101:DL$149)*100</f>
        <v>0</v>
      </c>
      <c r="DM161" s="81">
        <f>SUMPRODUCT(--(DM$101:DM$149={"H","K","R"}))/COUNTA(DM$101:DM$149)*100</f>
        <v>6.1224489795918364</v>
      </c>
      <c r="DN161" s="81">
        <f>SUMPRODUCT(--(DN$101:DN$149={"H","K","R"}))/COUNTA(DN$101:DN$149)*100</f>
        <v>0</v>
      </c>
      <c r="DO161" s="81">
        <f>SUMPRODUCT(--(DO$101:DO$149={"H","K","R"}))/COUNTA(DO$101:DO$149)*100</f>
        <v>6.1224489795918364</v>
      </c>
      <c r="DP161" s="81">
        <f>SUMPRODUCT(--(DP$101:DP$149={"H","K","R"}))/COUNTA(DP$101:DP$149)*100</f>
        <v>0</v>
      </c>
      <c r="DQ161" s="81">
        <f>SUMPRODUCT(--(DQ$101:DQ$149={"H","K","R"}))/COUNTA(DQ$101:DQ$149)*100</f>
        <v>0</v>
      </c>
      <c r="DT161" s="37"/>
    </row>
    <row r="162" spans="1:124" x14ac:dyDescent="0.2">
      <c r="A162" s="76" t="s">
        <v>506</v>
      </c>
      <c r="B162" s="77" t="s">
        <v>507</v>
      </c>
      <c r="C162" s="77"/>
      <c r="D162" s="81">
        <f>SUMPRODUCT(--(D$101:D$149={"E","F","H","K","Q","R","W","Y"}))/COUNTA(D$101:D$149)*100</f>
        <v>2.0408163265306123</v>
      </c>
      <c r="E162" s="81">
        <f>SUMPRODUCT(--(E$101:E$149={"E","F","H","K","Q","R","W","Y"}))/COUNTA(E$101:E$149)*100</f>
        <v>2.0408163265306123</v>
      </c>
      <c r="F162" s="81">
        <f>SUMPRODUCT(--(F$101:F$149={"E","F","H","K","Q","R","W","Y"}))/COUNTA(F$101:F$149)*100</f>
        <v>0</v>
      </c>
      <c r="G162" s="81">
        <f>SUMPRODUCT(--(G$101:G$149={"E","F","H","K","Q","R","W","Y"}))/COUNTA(G$101:G$149)*100</f>
        <v>0</v>
      </c>
      <c r="H162" s="81">
        <f>SUMPRODUCT(--(H$101:H$149={"E","F","H","K","Q","R","W","Y"}))/COUNTA(H$101:H$149)*100</f>
        <v>0</v>
      </c>
      <c r="I162" s="81">
        <f>SUMPRODUCT(--(I$101:I$149={"E","F","H","K","Q","R","W","Y"}))/COUNTA(I$101:I$149)*100</f>
        <v>2.0408163265306123</v>
      </c>
      <c r="J162" s="81">
        <f>SUMPRODUCT(--(J$101:J$149={"E","F","H","K","Q","R","W","Y"}))/COUNTA(J$101:J$149)*100</f>
        <v>2.0408163265306123</v>
      </c>
      <c r="K162" s="81">
        <f>SUMPRODUCT(--(K$101:K$149={"E","F","H","K","Q","R","W","Y"}))/COUNTA(K$101:K$149)*100</f>
        <v>6.1224489795918364</v>
      </c>
      <c r="L162" s="81">
        <f>SUMPRODUCT(--(L$101:L$149={"E","F","H","K","Q","R","W","Y"}))/COUNTA(L$101:L$149)*100</f>
        <v>6.1224489795918364</v>
      </c>
      <c r="M162" s="81">
        <f>SUMPRODUCT(--(M$101:M$149={"E","F","H","K","Q","R","W","Y"}))/COUNTA(M$101:M$149)*100</f>
        <v>4.0816326530612246</v>
      </c>
      <c r="N162" s="81">
        <f>SUMPRODUCT(--(N$101:N$149={"E","F","H","K","Q","R","W","Y"}))/COUNTA(N$101:N$149)*100</f>
        <v>6.1224489795918364</v>
      </c>
      <c r="O162" s="81">
        <f>SUMPRODUCT(--(O$101:O$149={"E","F","H","K","Q","R","W","Y"}))/COUNTA(O$101:O$149)*100</f>
        <v>4.0816326530612246</v>
      </c>
      <c r="P162" s="81">
        <f>SUMPRODUCT(--(P$101:P$149={"E","F","H","K","Q","R","W","Y"}))/COUNTA(P$101:P$149)*100</f>
        <v>6.1224489795918364</v>
      </c>
      <c r="Q162" s="81">
        <f>SUMPRODUCT(--(Q$101:Q$149={"E","F","H","K","Q","R","W","Y"}))/COUNTA(Q$101:Q$149)*100</f>
        <v>8.1632653061224492</v>
      </c>
      <c r="R162" s="95"/>
      <c r="S162" s="81">
        <f>SUMPRODUCT(--(S$101:S$149={"E","F","H","K","Q","R","W","Y"}))/COUNTA(S$101:S$149)*100</f>
        <v>0</v>
      </c>
      <c r="T162" s="81">
        <f>SUMPRODUCT(--(T$101:T$149={"E","F","H","K","Q","R","W","Y"}))/COUNTA(T$101:T$149)*100</f>
        <v>2.0408163265306123</v>
      </c>
      <c r="U162" s="81">
        <f>SUMPRODUCT(--(U$101:U$149={"E","F","H","K","Q","R","W","Y"}))/COUNTA(U$101:U$149)*100</f>
        <v>0</v>
      </c>
      <c r="V162" s="81">
        <f>SUMPRODUCT(--(V$101:V$149={"E","F","H","K","Q","R","W","Y"}))/COUNTA(V$101:V$149)*100</f>
        <v>2.0408163265306123</v>
      </c>
      <c r="W162" s="81">
        <f>SUMPRODUCT(--(W$101:W$149={"E","F","H","K","Q","R","W","Y"}))/COUNTA(W$101:W$149)*100</f>
        <v>0</v>
      </c>
      <c r="X162" s="81">
        <f>SUMPRODUCT(--(X$101:X$149={"E","F","H","K","Q","R","W","Y"}))/COUNTA(X$101:X$149)*100</f>
        <v>0</v>
      </c>
      <c r="Y162" s="95"/>
      <c r="Z162" s="81">
        <f>SUMPRODUCT(--(Z$101:Z$149={"E","F","H","K","Q","R","W","Y"}))/COUNTA(Z$101:Z$149)*100</f>
        <v>0</v>
      </c>
      <c r="AA162" s="81">
        <f>SUMPRODUCT(--(AA$101:AA$149={"E","F","H","K","Q","R","W","Y"}))/COUNTA(AA$101:AA$149)*100</f>
        <v>0</v>
      </c>
      <c r="AB162" s="81">
        <f>SUMPRODUCT(--(AB$101:AB$149={"E","F","H","K","Q","R","W","Y"}))/COUNTA(AB$101:AB$149)*100</f>
        <v>0</v>
      </c>
      <c r="AC162" s="81">
        <f>SUMPRODUCT(--(AC$101:AC$149={"E","F","H","K","Q","R","W","Y"}))/COUNTA(AC$101:AC$149)*100</f>
        <v>53.061224489795919</v>
      </c>
      <c r="AD162" s="81">
        <f>SUMPRODUCT(--(AD$101:AD$149={"E","F","H","K","Q","R","W","Y"}))/COUNTA(AD$101:AD$149)*100</f>
        <v>8.1632653061224492</v>
      </c>
      <c r="AE162" s="81">
        <f>SUMPRODUCT(--(AE$101:AE$149={"E","F","H","K","Q","R","W","Y"}))/COUNTA(AE$101:AE$149)*100</f>
        <v>22.448979591836736</v>
      </c>
      <c r="AF162" s="81">
        <f>SUMPRODUCT(--(AF$101:AF$149={"E","F","H","K","Q","R","W","Y"}))/COUNTA(AF$101:AF$149)*100</f>
        <v>20.408163265306122</v>
      </c>
      <c r="AG162" s="81">
        <f>SUMPRODUCT(--(AG$101:AG$149={"E","F","H","K","Q","R","W","Y"}))/COUNTA(AG$101:AG$149)*100</f>
        <v>36.734693877551024</v>
      </c>
      <c r="AH162" s="81">
        <f>SUMPRODUCT(--(AH$101:AH$149={"E","F","H","K","Q","R","W","Y"}))/COUNTA(AH$101:AH$149)*100</f>
        <v>55.102040816326522</v>
      </c>
      <c r="AI162" s="81">
        <f>SUMPRODUCT(--(AI$101:AI$149={"E","F","H","K","Q","R","W","Y"}))/COUNTA(AI$101:AI$149)*100</f>
        <v>2.0408163265306123</v>
      </c>
      <c r="AJ162" s="81">
        <f>SUMPRODUCT(--(AJ$101:AJ$149={"E","F","H","K","Q","R","W","Y"}))/COUNTA(AJ$101:AJ$149)*100</f>
        <v>24.489795918367346</v>
      </c>
      <c r="AK162" s="81">
        <f>SUMPRODUCT(--(AK$101:AK$149={"E","F","H","K","Q","R","W","Y"}))/COUNTA(AK$101:AK$149)*100</f>
        <v>36.734693877551024</v>
      </c>
      <c r="AL162" s="81">
        <f>SUMPRODUCT(--(AL$101:AL$149={"E","F","H","K","Q","R","W","Y"}))/COUNTA(AL$101:AL$149)*100</f>
        <v>42.857142857142854</v>
      </c>
      <c r="AM162" s="81">
        <f>SUMPRODUCT(--(AM$101:AM$149={"E","F","H","K","Q","R","W","Y"}))/COUNTA(AM$101:AM$149)*100</f>
        <v>12.244897959183673</v>
      </c>
      <c r="AN162" s="81">
        <f>SUMPRODUCT(--(AN$101:AN$149={"E","F","H","K","Q","R","W","Y"}))/COUNTA(AN$101:AN$149)*100</f>
        <v>81.632653061224488</v>
      </c>
      <c r="AO162" s="81">
        <f>SUMPRODUCT(--(AO$101:AO$149={"E","F","H","K","Q","R","W","Y"}))/COUNTA(AO$101:AO$149)*100</f>
        <v>26.530612244897959</v>
      </c>
      <c r="AP162" s="81">
        <f>SUMPRODUCT(--(AP$101:AP$149={"E","F","H","K","Q","R","W","Y"}))/COUNTA(AP$101:AP$149)*100</f>
        <v>34.693877551020407</v>
      </c>
      <c r="AQ162" s="81">
        <f>SUMPRODUCT(--(AQ$101:AQ$149={"E","F","H","K","Q","R","W","Y"}))/COUNTA(AQ$101:AQ$149)*100</f>
        <v>18.367346938775512</v>
      </c>
      <c r="AR162" s="81">
        <f>SUMPRODUCT(--(AR$101:AR$149={"E","F","H","K","Q","R","W","Y"}))/COUNTA(AR$101:AR$149)*100</f>
        <v>38.775510204081634</v>
      </c>
      <c r="AS162" s="81">
        <f>SUMPRODUCT(--(AS$101:AS$149={"E","F","H","K","Q","R","W","Y"}))/COUNTA(AS$101:AS$149)*100</f>
        <v>0</v>
      </c>
      <c r="AT162" s="81">
        <f>SUMPRODUCT(--(AT$101:AT$149={"E","F","H","K","Q","R","W","Y"}))/COUNTA(AT$101:AT$149)*100</f>
        <v>2.0408163265306123</v>
      </c>
      <c r="AU162" s="81">
        <f>SUMPRODUCT(--(AU$101:AU$149={"E","F","H","K","Q","R","W","Y"}))/COUNTA(AU$101:AU$149)*100</f>
        <v>2.0408163265306123</v>
      </c>
      <c r="AV162" s="81">
        <f>SUMPRODUCT(--(AV$101:AV$149={"E","F","H","K","Q","R","W","Y"}))/COUNTA(AV$101:AV$149)*100</f>
        <v>20.408163265306122</v>
      </c>
      <c r="AW162" s="81">
        <f>SUMPRODUCT(--(AW$101:AW$149={"E","F","H","K","Q","R","W","Y"}))/COUNTA(AW$101:AW$149)*100</f>
        <v>2.0408163265306123</v>
      </c>
      <c r="AX162" s="81">
        <f>SUMPRODUCT(--(AX$101:AX$149={"E","F","H","K","Q","R","W","Y"}))/COUNTA(AX$101:AX$149)*100</f>
        <v>0</v>
      </c>
      <c r="AY162" s="81">
        <f>SUMPRODUCT(--(AY$101:AY$149={"E","F","H","K","Q","R","W","Y"}))/COUNTA(AY$101:AY$149)*100</f>
        <v>10.204081632653061</v>
      </c>
      <c r="AZ162" s="81">
        <f>SUMPRODUCT(--(AZ$101:AZ$149={"E","F","H","K","Q","R","W","Y"}))/COUNTA(AZ$101:AZ$149)*100</f>
        <v>0</v>
      </c>
      <c r="BA162" s="81">
        <f>SUMPRODUCT(--(BA$101:BA$149={"E","F","H","K","Q","R","W","Y"}))/COUNTA(BA$101:BA$149)*100</f>
        <v>0</v>
      </c>
      <c r="BB162" s="81">
        <f>SUMPRODUCT(--(BB$101:BB$149={"E","F","H","K","Q","R","W","Y"}))/COUNTA(BB$101:BB$149)*100</f>
        <v>2.0408163265306123</v>
      </c>
      <c r="BC162" s="81">
        <f>SUMPRODUCT(--(BC$101:BC$149={"E","F","H","K","Q","R","W","Y"}))/COUNTA(BC$101:BC$149)*100</f>
        <v>22.448979591836736</v>
      </c>
      <c r="BD162" s="81">
        <f>SUMPRODUCT(--(BD$101:BD$149={"E","F","H","K","Q","R","W","Y"}))/COUNTA(BD$101:BD$149)*100</f>
        <v>36.734693877551024</v>
      </c>
      <c r="BE162" s="81">
        <f>SUMPRODUCT(--(BE$101:BE$149={"E","F","H","K","Q","R","W","Y"}))/COUNTA(BE$101:BE$149)*100</f>
        <v>32.653061224489797</v>
      </c>
      <c r="BF162" s="81">
        <f>SUMPRODUCT(--(BF$101:BF$149={"E","F","H","K","Q","R","W","Y"}))/COUNTA(BF$101:BF$149)*100</f>
        <v>53.061224489795919</v>
      </c>
      <c r="BG162" s="81">
        <f>SUMPRODUCT(--(BG$101:BG$149={"E","F","H","K","Q","R","W","Y"}))/COUNTA(BG$101:BG$149)*100</f>
        <v>51.020408163265309</v>
      </c>
      <c r="BH162" s="81">
        <f>SUMPRODUCT(--(BH$101:BH$149={"E","F","H","K","Q","R","W","Y"}))/COUNTA(BH$101:BH$149)*100</f>
        <v>48.979591836734691</v>
      </c>
      <c r="BI162" s="81">
        <f>SUMPRODUCT(--(BI$101:BI$149={"E","F","H","K","Q","R","W","Y"}))/COUNTA(BI$101:BI$149)*100</f>
        <v>0</v>
      </c>
      <c r="BJ162" s="81">
        <f>SUMPRODUCT(--(BJ$101:BJ$149={"E","F","H","K","Q","R","W","Y"}))/COUNTA(BJ$101:BJ$149)*100</f>
        <v>38.775510204081634</v>
      </c>
      <c r="BK162" s="81">
        <f>SUMPRODUCT(--(BK$101:BK$149={"E","F","H","K","Q","R","W","Y"}))/COUNTA(BK$101:BK$149)*100</f>
        <v>40.816326530612244</v>
      </c>
      <c r="BL162" s="81">
        <f>SUMPRODUCT(--(BL$101:BL$149={"E","F","H","K","Q","R","W","Y"}))/COUNTA(BL$101:BL$149)*100</f>
        <v>10.204081632653061</v>
      </c>
      <c r="BM162" s="81">
        <f>SUMPRODUCT(--(BM$101:BM$149={"E","F","H","K","Q","R","W","Y"}))/COUNTA(BM$101:BM$149)*100</f>
        <v>4.0816326530612246</v>
      </c>
      <c r="BN162" s="81">
        <f>SUMPRODUCT(--(BN$101:BN$149={"E","F","H","K","Q","R","W","Y"}))/COUNTA(BN$101:BN$149)*100</f>
        <v>22.448979591836736</v>
      </c>
      <c r="BO162" s="81">
        <f>SUMPRODUCT(--(BO$101:BO$149={"E","F","H","K","Q","R","W","Y"}))/COUNTA(BO$101:BO$149)*100</f>
        <v>36.734693877551024</v>
      </c>
      <c r="BP162" s="81">
        <f>SUMPRODUCT(--(BP$101:BP$149={"E","F","H","K","Q","R","W","Y"}))/COUNTA(BP$101:BP$149)*100</f>
        <v>44.897959183673471</v>
      </c>
      <c r="BQ162" s="81">
        <f>SUMPRODUCT(--(BQ$101:BQ$149={"E","F","H","K","Q","R","W","Y"}))/COUNTA(BQ$101:BQ$149)*100</f>
        <v>16.326530612244898</v>
      </c>
      <c r="BR162" s="81">
        <f>SUMPRODUCT(--(BR$101:BR$149={"E","F","H","K","Q","R","W","Y"}))/COUNTA(BR$101:BR$149)*100</f>
        <v>32.653061224489797</v>
      </c>
      <c r="BS162" s="81">
        <f>SUMPRODUCT(--(BS$101:BS$149={"E","F","H","K","Q","R","W","Y"}))/COUNTA(BS$101:BS$149)*100</f>
        <v>22.448979591836736</v>
      </c>
      <c r="BT162" s="81">
        <f>SUMPRODUCT(--(BT$101:BT$149={"E","F","H","K","Q","R","W","Y"}))/COUNTA(BT$101:BT$149)*100</f>
        <v>8.1632653061224492</v>
      </c>
      <c r="BU162" s="81">
        <f>SUMPRODUCT(--(BU$101:BU$149={"E","F","H","K","Q","R","W","Y"}))/COUNTA(BU$101:BU$149)*100</f>
        <v>0</v>
      </c>
      <c r="BV162" s="81">
        <f>SUMPRODUCT(--(BV$101:BV$149={"E","F","H","K","Q","R","W","Y"}))/COUNTA(BV$101:BV$149)*100</f>
        <v>16.326530612244898</v>
      </c>
      <c r="BW162" s="81">
        <f>SUMPRODUCT(--(BW$101:BW$149={"E","F","H","K","Q","R","W","Y"}))/COUNTA(BW$101:BW$149)*100</f>
        <v>18.367346938775512</v>
      </c>
      <c r="BX162" s="81">
        <f>SUMPRODUCT(--(BX$101:BX$149={"E","F","H","K","Q","R","W","Y"}))/COUNTA(BX$101:BX$149)*100</f>
        <v>16.326530612244898</v>
      </c>
      <c r="BY162" s="81">
        <f>SUMPRODUCT(--(BY$101:BY$149={"E","F","H","K","Q","R","W","Y"}))/COUNTA(BY$101:BY$149)*100</f>
        <v>8.1632653061224492</v>
      </c>
      <c r="BZ162" s="81">
        <f>SUMPRODUCT(--(BZ$101:BZ$149={"E","F","H","K","Q","R","W","Y"}))/COUNTA(BZ$101:BZ$149)*100</f>
        <v>2.0408163265306123</v>
      </c>
      <c r="CA162" s="81">
        <f>SUMPRODUCT(--(CA$101:CA$149={"E","F","H","K","Q","R","W","Y"}))/COUNTA(CA$101:CA$149)*100</f>
        <v>8.1632653061224492</v>
      </c>
      <c r="CB162" s="81">
        <f>SUMPRODUCT(--(CB$101:CB$149={"E","F","H","K","Q","R","W","Y"}))/COUNTA(CB$101:CB$149)*100</f>
        <v>10.204081632653061</v>
      </c>
      <c r="CC162" s="81">
        <f>SUMPRODUCT(--(CC$101:CC$149={"E","F","H","K","Q","R","W","Y"}))/COUNTA(CC$101:CC$149)*100</f>
        <v>10.204081632653061</v>
      </c>
      <c r="CD162" s="81">
        <f>SUMPRODUCT(--(CD$101:CD$149={"E","F","H","K","Q","R","W","Y"}))/COUNTA(CD$101:CD$149)*100</f>
        <v>2.0408163265306123</v>
      </c>
      <c r="CE162" s="81">
        <f>SUMPRODUCT(--(CE$101:CE$149={"E","F","H","K","Q","R","W","Y"}))/COUNTA(CE$101:CE$149)*100</f>
        <v>0</v>
      </c>
      <c r="CF162" s="81">
        <f>SUMPRODUCT(--(CF$101:CF$149={"E","F","H","K","Q","R","W","Y"}))/COUNTA(CF$101:CF$149)*100</f>
        <v>2.0408163265306123</v>
      </c>
      <c r="CG162" s="81">
        <f>SUMPRODUCT(--(CG$101:CG$149={"E","F","H","K","Q","R","W","Y"}))/COUNTA(CG$101:CG$149)*100</f>
        <v>4.0816326530612246</v>
      </c>
      <c r="CH162" s="81">
        <f>SUMPRODUCT(--(CH$101:CH$149={"E","F","H","K","Q","R","W","Y"}))/COUNTA(CH$101:CH$149)*100</f>
        <v>6.1224489795918364</v>
      </c>
      <c r="CI162" s="81">
        <f>SUMPRODUCT(--(CI$101:CI$149={"E","F","H","K","Q","R","W","Y"}))/COUNTA(CI$101:CI$149)*100</f>
        <v>6.1224489795918364</v>
      </c>
      <c r="CJ162" s="81">
        <f>SUMPRODUCT(--(CJ$101:CJ$149={"E","F","H","K","Q","R","W","Y"}))/COUNTA(CJ$101:CJ$149)*100</f>
        <v>2.0408163265306123</v>
      </c>
      <c r="CK162" s="81">
        <f>SUMPRODUCT(--(CK$101:CK$149={"E","F","H","K","Q","R","W","Y"}))/COUNTA(CK$101:CK$149)*100</f>
        <v>4.0816326530612246</v>
      </c>
      <c r="CL162" s="81">
        <f>SUMPRODUCT(--(CL$101:CL$149={"E","F","H","K","Q","R","W","Y"}))/COUNTA(CL$101:CL$149)*100</f>
        <v>8.1632653061224492</v>
      </c>
      <c r="CM162" s="81">
        <f>SUMPRODUCT(--(CM$101:CM$149={"E","F","H","K","Q","R","W","Y"}))/COUNTA(CM$101:CM$149)*100</f>
        <v>8.1632653061224492</v>
      </c>
      <c r="CN162" s="81">
        <f>SUMPRODUCT(--(CN$101:CN$149={"E","F","H","K","Q","R","W","Y"}))/COUNTA(CN$101:CN$149)*100</f>
        <v>6.1224489795918364</v>
      </c>
      <c r="CO162" s="81">
        <f>SUMPRODUCT(--(CO$101:CO$149={"E","F","H","K","Q","R","W","Y"}))/COUNTA(CO$101:CO$149)*100</f>
        <v>6.1224489795918364</v>
      </c>
      <c r="CP162" s="81">
        <f>SUMPRODUCT(--(CP$101:CP$149={"E","F","H","K","Q","R","W","Y"}))/COUNTA(CP$101:CP$149)*100</f>
        <v>0</v>
      </c>
      <c r="CQ162" s="81">
        <f>SUMPRODUCT(--(CQ$101:CQ$149={"E","F","H","K","Q","R","W","Y"}))/COUNTA(CQ$101:CQ$149)*100</f>
        <v>0</v>
      </c>
      <c r="CR162" s="81">
        <f>SUMPRODUCT(--(CR$101:CR$149={"E","F","H","K","Q","R","W","Y"}))/COUNTA(CR$101:CR$149)*100</f>
        <v>0</v>
      </c>
      <c r="CS162" s="81">
        <f>SUMPRODUCT(--(CS$101:CS$149={"E","F","H","K","Q","R","W","Y"}))/COUNTA(CS$101:CS$149)*100</f>
        <v>0</v>
      </c>
      <c r="CT162" s="81">
        <f>SUMPRODUCT(--(CT$101:CT$149={"E","F","H","K","Q","R","W","Y"}))/COUNTA(CT$101:CT$149)*100</f>
        <v>2.0408163265306123</v>
      </c>
      <c r="CU162" s="81">
        <f>SUMPRODUCT(--(CU$101:CU$149={"E","F","H","K","Q","R","W","Y"}))/COUNTA(CU$101:CU$149)*100</f>
        <v>0</v>
      </c>
      <c r="CV162" s="81">
        <f>SUMPRODUCT(--(CV$101:CV$149={"E","F","H","K","Q","R","W","Y"}))/COUNTA(CV$101:CV$149)*100</f>
        <v>2.0408163265306123</v>
      </c>
      <c r="CW162" s="81">
        <f>SUMPRODUCT(--(CW$101:CW$149={"E","F","H","K","Q","R","W","Y"}))/COUNTA(CW$101:CW$149)*100</f>
        <v>2.0408163265306123</v>
      </c>
      <c r="CX162" s="81">
        <f>SUMPRODUCT(--(CX$101:CX$149={"E","F","H","K","Q","R","W","Y"}))/COUNTA(CX$101:CX$149)*100</f>
        <v>6.1224489795918364</v>
      </c>
      <c r="CY162" s="81">
        <f>SUMPRODUCT(--(CY$101:CY$149={"E","F","H","K","Q","R","W","Y"}))/COUNTA(CY$101:CY$149)*100</f>
        <v>0</v>
      </c>
      <c r="CZ162" s="81">
        <f>SUMPRODUCT(--(CZ$101:CZ$149={"E","F","H","K","Q","R","W","Y"}))/COUNTA(CZ$101:CZ$149)*100</f>
        <v>0</v>
      </c>
      <c r="DA162" s="81">
        <f>SUMPRODUCT(--(DA$101:DA$149={"E","F","H","K","Q","R","W","Y"}))/COUNTA(DA$101:DA$149)*100</f>
        <v>0</v>
      </c>
      <c r="DB162" s="81">
        <f>SUMPRODUCT(--(DB$101:DB$149={"E","F","H","K","Q","R","W","Y"}))/COUNTA(DB$101:DB$149)*100</f>
        <v>6.1224489795918364</v>
      </c>
      <c r="DC162" s="81">
        <f>SUMPRODUCT(--(DC$101:DC$149={"E","F","H","K","Q","R","W","Y"}))/COUNTA(DC$101:DC$149)*100</f>
        <v>0</v>
      </c>
      <c r="DD162" s="81">
        <f>SUMPRODUCT(--(DD$101:DD$149={"E","F","H","K","Q","R","W","Y"}))/COUNTA(DD$101:DD$149)*100</f>
        <v>0</v>
      </c>
      <c r="DE162" s="81">
        <f>SUMPRODUCT(--(DE$101:DE$149={"E","F","H","K","Q","R","W","Y"}))/COUNTA(DE$101:DE$149)*100</f>
        <v>6.1224489795918364</v>
      </c>
      <c r="DF162" s="81">
        <f>SUMPRODUCT(--(DF$101:DF$149={"E","F","H","K","Q","R","W","Y"}))/COUNTA(DF$101:DF$149)*100</f>
        <v>0</v>
      </c>
      <c r="DG162" s="81">
        <f>SUMPRODUCT(--(DG$101:DG$149={"E","F","H","K","Q","R","W","Y"}))/COUNTA(DG$101:DG$149)*100</f>
        <v>0</v>
      </c>
      <c r="DH162" s="81">
        <f>SUMPRODUCT(--(DH$101:DH$149={"E","F","H","K","Q","R","W","Y"}))/COUNTA(DH$101:DH$149)*100</f>
        <v>0</v>
      </c>
      <c r="DI162" s="81">
        <f>SUMPRODUCT(--(DI$101:DI$149={"E","F","H","K","Q","R","W","Y"}))/COUNTA(DI$101:DI$149)*100</f>
        <v>0</v>
      </c>
      <c r="DJ162" s="81">
        <f>SUMPRODUCT(--(DJ$101:DJ$149={"E","F","H","K","Q","R","W","Y"}))/COUNTA(DJ$101:DJ$149)*100</f>
        <v>0</v>
      </c>
      <c r="DK162" s="81">
        <f>SUMPRODUCT(--(DK$101:DK$149={"E","F","H","K","Q","R","W","Y"}))/COUNTA(DK$101:DK$149)*100</f>
        <v>0</v>
      </c>
      <c r="DL162" s="81">
        <f>SUMPRODUCT(--(DL$101:DL$149={"E","F","H","K","Q","R","W","Y"}))/COUNTA(DL$101:DL$149)*100</f>
        <v>0</v>
      </c>
      <c r="DM162" s="81">
        <f>SUMPRODUCT(--(DM$101:DM$149={"E","F","H","K","Q","R","W","Y"}))/COUNTA(DM$101:DM$149)*100</f>
        <v>6.1224489795918364</v>
      </c>
      <c r="DN162" s="81">
        <f>SUMPRODUCT(--(DN$101:DN$149={"E","F","H","K","Q","R","W","Y"}))/COUNTA(DN$101:DN$149)*100</f>
        <v>0</v>
      </c>
      <c r="DO162" s="81">
        <f>SUMPRODUCT(--(DO$101:DO$149={"E","F","H","K","Q","R","W","Y"}))/COUNTA(DO$101:DO$149)*100</f>
        <v>6.1224489795918364</v>
      </c>
      <c r="DP162" s="81">
        <f>SUMPRODUCT(--(DP$101:DP$149={"E","F","H","K","Q","R","W","Y"}))/COUNTA(DP$101:DP$149)*100</f>
        <v>0</v>
      </c>
      <c r="DQ162" s="81">
        <f>SUMPRODUCT(--(DQ$101:DQ$149={"E","F","H","K","Q","R","W","Y"}))/COUNTA(DQ$101:DQ$149)*100</f>
        <v>6.1224489795918364</v>
      </c>
      <c r="DT162" s="37"/>
    </row>
    <row r="163" spans="1:124" x14ac:dyDescent="0.2">
      <c r="A163" s="76" t="s">
        <v>508</v>
      </c>
      <c r="B163" s="77" t="s">
        <v>509</v>
      </c>
      <c r="C163" s="77"/>
      <c r="D163" s="82">
        <f>SUMPRODUCT(--(D$101:D$149={"A","C","D","G","N","P","S","T","V"}))/COUNTA(D$101:D$149)*100</f>
        <v>0</v>
      </c>
      <c r="E163" s="82">
        <f>SUMPRODUCT(--(E$101:E$149={"A","C","D","G","N","P","S","T","V"}))/COUNTA(E$101:E$149)*100</f>
        <v>0</v>
      </c>
      <c r="F163" s="82">
        <f>SUMPRODUCT(--(F$101:F$149={"A","C","D","G","N","P","S","T","V"}))/COUNTA(F$101:F$149)*100</f>
        <v>2.0408163265306123</v>
      </c>
      <c r="G163" s="82">
        <f>SUMPRODUCT(--(G$101:G$149={"A","C","D","G","N","P","S","T","V"}))/COUNTA(G$101:G$149)*100</f>
        <v>0</v>
      </c>
      <c r="H163" s="82">
        <f>SUMPRODUCT(--(H$101:H$149={"A","C","D","G","N","P","S","T","V"}))/COUNTA(H$101:H$149)*100</f>
        <v>4.0816326530612246</v>
      </c>
      <c r="I163" s="82">
        <f>SUMPRODUCT(--(I$101:I$149={"A","C","D","G","N","P","S","T","V"}))/COUNTA(I$101:I$149)*100</f>
        <v>2.0408163265306123</v>
      </c>
      <c r="J163" s="82">
        <f>SUMPRODUCT(--(J$101:J$149={"A","C","D","G","N","P","S","T","V"}))/COUNTA(J$101:J$149)*100</f>
        <v>4.0816326530612246</v>
      </c>
      <c r="K163" s="82">
        <f>SUMPRODUCT(--(K$101:K$149={"A","C","D","G","N","P","S","T","V"}))/COUNTA(K$101:K$149)*100</f>
        <v>4.0816326530612246</v>
      </c>
      <c r="L163" s="82">
        <f>SUMPRODUCT(--(L$101:L$149={"A","C","D","G","N","P","S","T","V"}))/COUNTA(L$101:L$149)*100</f>
        <v>6.1224489795918364</v>
      </c>
      <c r="M163" s="82">
        <f>SUMPRODUCT(--(M$101:M$149={"A","C","D","G","N","P","S","T","V"}))/COUNTA(M$101:M$149)*100</f>
        <v>14.285714285714285</v>
      </c>
      <c r="N163" s="82">
        <f>SUMPRODUCT(--(N$101:N$149={"A","C","D","G","N","P","S","T","V"}))/COUNTA(N$101:N$149)*100</f>
        <v>14.285714285714285</v>
      </c>
      <c r="O163" s="82">
        <f>SUMPRODUCT(--(O$101:O$149={"A","C","D","G","N","P","S","T","V"}))/COUNTA(O$101:O$149)*100</f>
        <v>4.0816326530612246</v>
      </c>
      <c r="P163" s="82">
        <f>SUMPRODUCT(--(P$101:P$149={"A","C","D","G","N","P","S","T","V"}))/COUNTA(P$101:P$149)*100</f>
        <v>16.326530612244898</v>
      </c>
      <c r="Q163" s="82">
        <f>SUMPRODUCT(--(Q$101:Q$149={"A","C","D","G","N","P","S","T","V"}))/COUNTA(Q$101:Q$149)*100</f>
        <v>14.285714285714285</v>
      </c>
      <c r="R163" s="95"/>
      <c r="S163" s="82">
        <f>SUMPRODUCT(--(S$101:S$149={"A","C","D","G","N","P","S","T","V"}))/COUNTA(S$101:S$149)*100</f>
        <v>24.489795918367346</v>
      </c>
      <c r="T163" s="82">
        <f>SUMPRODUCT(--(T$101:T$149={"A","C","D","G","N","P","S","T","V"}))/COUNTA(T$101:T$149)*100</f>
        <v>22.448979591836736</v>
      </c>
      <c r="U163" s="82">
        <f>SUMPRODUCT(--(U$101:U$149={"A","C","D","G","N","P","S","T","V"}))/COUNTA(U$101:U$149)*100</f>
        <v>20.408163265306122</v>
      </c>
      <c r="V163" s="82">
        <f>SUMPRODUCT(--(V$101:V$149={"A","C","D","G","N","P","S","T","V"}))/COUNTA(V$101:V$149)*100</f>
        <v>16.326530612244898</v>
      </c>
      <c r="W163" s="82">
        <f>SUMPRODUCT(--(W$101:W$149={"A","C","D","G","N","P","S","T","V"}))/COUNTA(W$101:W$149)*100</f>
        <v>10.204081632653061</v>
      </c>
      <c r="X163" s="82">
        <f>SUMPRODUCT(--(X$101:X$149={"A","C","D","G","N","P","S","T","V"}))/COUNTA(X$101:X$149)*100</f>
        <v>36.734693877551024</v>
      </c>
      <c r="Y163" s="96"/>
      <c r="Z163" s="82">
        <f>SUMPRODUCT(--(Z$101:Z$149={"A","C","D","G","N","P","S","T","V"}))/COUNTA(Z$101:Z$149)*100</f>
        <v>16.326530612244898</v>
      </c>
      <c r="AA163" s="82">
        <f>SUMPRODUCT(--(AA$101:AA$149={"A","C","D","G","N","P","S","T","V"}))/COUNTA(AA$101:AA$149)*100</f>
        <v>10.204081632653061</v>
      </c>
      <c r="AB163" s="82">
        <f>SUMPRODUCT(--(AB$101:AB$149={"A","C","D","G","N","P","S","T","V"}))/COUNTA(AB$101:AB$149)*100</f>
        <v>16.326530612244898</v>
      </c>
      <c r="AC163" s="82">
        <f>SUMPRODUCT(--(AC$101:AC$149={"A","C","D","G","N","P","S","T","V"}))/COUNTA(AC$101:AC$149)*100</f>
        <v>38.775510204081634</v>
      </c>
      <c r="AD163" s="82">
        <f>SUMPRODUCT(--(AD$101:AD$149={"A","C","D","G","N","P","S","T","V"}))/COUNTA(AD$101:AD$149)*100</f>
        <v>85.714285714285708</v>
      </c>
      <c r="AE163" s="82">
        <f>SUMPRODUCT(--(AE$101:AE$149={"A","C","D","G","N","P","S","T","V"}))/COUNTA(AE$101:AE$149)*100</f>
        <v>55.102040816326522</v>
      </c>
      <c r="AF163" s="82">
        <f>SUMPRODUCT(--(AF$101:AF$149={"A","C","D","G","N","P","S","T","V"}))/COUNTA(AF$101:AF$149)*100</f>
        <v>57.142857142857139</v>
      </c>
      <c r="AG163" s="82">
        <f>SUMPRODUCT(--(AG$101:AG$149={"A","C","D","G","N","P","S","T","V"}))/COUNTA(AG$101:AG$149)*100</f>
        <v>51.020408163265309</v>
      </c>
      <c r="AH163" s="82">
        <f>SUMPRODUCT(--(AH$101:AH$149={"A","C","D","G","N","P","S","T","V"}))/COUNTA(AH$101:AH$149)*100</f>
        <v>8.1632653061224492</v>
      </c>
      <c r="AI163" s="82">
        <f>SUMPRODUCT(--(AI$101:AI$149={"A","C","D","G","N","P","S","T","V"}))/COUNTA(AI$101:AI$149)*100</f>
        <v>69.387755102040813</v>
      </c>
      <c r="AJ163" s="82">
        <f>SUMPRODUCT(--(AJ$101:AJ$149={"A","C","D","G","N","P","S","T","V"}))/COUNTA(AJ$101:AJ$149)*100</f>
        <v>63.265306122448983</v>
      </c>
      <c r="AK163" s="82">
        <f>SUMPRODUCT(--(AK$101:AK$149={"A","C","D","G","N","P","S","T","V"}))/COUNTA(AK$101:AK$149)*100</f>
        <v>53.061224489795919</v>
      </c>
      <c r="AL163" s="82">
        <f>SUMPRODUCT(--(AL$101:AL$149={"A","C","D","G","N","P","S","T","V"}))/COUNTA(AL$101:AL$149)*100</f>
        <v>6.1224489795918364</v>
      </c>
      <c r="AM163" s="82">
        <f>SUMPRODUCT(--(AM$101:AM$149={"A","C","D","G","N","P","S","T","V"}))/COUNTA(AM$101:AM$149)*100</f>
        <v>87.755102040816325</v>
      </c>
      <c r="AN163" s="82">
        <f>SUMPRODUCT(--(AN$101:AN$149={"A","C","D","G","N","P","S","T","V"}))/COUNTA(AN$101:AN$149)*100</f>
        <v>12.244897959183673</v>
      </c>
      <c r="AO163" s="82">
        <f>SUMPRODUCT(--(AO$101:AO$149={"A","C","D","G","N","P","S","T","V"}))/COUNTA(AO$101:AO$149)*100</f>
        <v>40.816326530612244</v>
      </c>
      <c r="AP163" s="82">
        <f>SUMPRODUCT(--(AP$101:AP$149={"A","C","D","G","N","P","S","T","V"}))/COUNTA(AP$101:AP$149)*100</f>
        <v>18.367346938775512</v>
      </c>
      <c r="AQ163" s="82">
        <f>SUMPRODUCT(--(AQ$101:AQ$149={"A","C","D","G","N","P","S","T","V"}))/COUNTA(AQ$101:AQ$149)*100</f>
        <v>67.346938775510196</v>
      </c>
      <c r="AR163" s="82">
        <f>SUMPRODUCT(--(AR$101:AR$149={"A","C","D","G","N","P","S","T","V"}))/COUNTA(AR$101:AR$149)*100</f>
        <v>36.734693877551024</v>
      </c>
      <c r="AS163" s="82">
        <f>SUMPRODUCT(--(AS$101:AS$149={"A","C","D","G","N","P","S","T","V"}))/COUNTA(AS$101:AS$149)*100</f>
        <v>16.326530612244898</v>
      </c>
      <c r="AT163" s="82">
        <f>SUMPRODUCT(--(AT$101:AT$149={"A","C","D","G","N","P","S","T","V"}))/COUNTA(AT$101:AT$149)*100</f>
        <v>14.285714285714285</v>
      </c>
      <c r="AU163" s="82">
        <f>SUMPRODUCT(--(AU$101:AU$149={"A","C","D","G","N","P","S","T","V"}))/COUNTA(AU$101:AU$149)*100</f>
        <v>18.367346938775512</v>
      </c>
      <c r="AV163" s="82">
        <f>SUMPRODUCT(--(AV$101:AV$149={"A","C","D","G","N","P","S","T","V"}))/COUNTA(AV$101:AV$149)*100</f>
        <v>4.0816326530612246</v>
      </c>
      <c r="AW163" s="82">
        <f>SUMPRODUCT(--(AW$101:AW$149={"A","C","D","G","N","P","S","T","V"}))/COUNTA(AW$101:AW$149)*100</f>
        <v>22.448979591836736</v>
      </c>
      <c r="AX163" s="82">
        <f>SUMPRODUCT(--(AX$101:AX$149={"A","C","D","G","N","P","S","T","V"}))/COUNTA(AX$101:AX$149)*100</f>
        <v>22.448979591836736</v>
      </c>
      <c r="AY163" s="82">
        <f>SUMPRODUCT(--(AY$101:AY$149={"A","C","D","G","N","P","S","T","V"}))/COUNTA(AY$101:AY$149)*100</f>
        <v>4.0816326530612246</v>
      </c>
      <c r="AZ163" s="82">
        <f>SUMPRODUCT(--(AZ$101:AZ$149={"A","C","D","G","N","P","S","T","V"}))/COUNTA(AZ$101:AZ$149)*100</f>
        <v>18.367346938775512</v>
      </c>
      <c r="BA163" s="82">
        <f>SUMPRODUCT(--(BA$101:BA$149={"A","C","D","G","N","P","S","T","V"}))/COUNTA(BA$101:BA$149)*100</f>
        <v>18.367346938775512</v>
      </c>
      <c r="BB163" s="82">
        <f>SUMPRODUCT(--(BB$101:BB$149={"A","C","D","G","N","P","S","T","V"}))/COUNTA(BB$101:BB$149)*100</f>
        <v>16.326530612244898</v>
      </c>
      <c r="BC163" s="82">
        <f>SUMPRODUCT(--(BC$101:BC$149={"A","C","D","G","N","P","S","T","V"}))/COUNTA(BC$101:BC$149)*100</f>
        <v>10.204081632653061</v>
      </c>
      <c r="BD163" s="82">
        <f>SUMPRODUCT(--(BD$101:BD$149={"A","C","D","G","N","P","S","T","V"}))/COUNTA(BD$101:BD$149)*100</f>
        <v>38.775510204081634</v>
      </c>
      <c r="BE163" s="82">
        <f>SUMPRODUCT(--(BE$101:BE$149={"A","C","D","G","N","P","S","T","V"}))/COUNTA(BE$101:BE$149)*100</f>
        <v>36.734693877551024</v>
      </c>
      <c r="BF163" s="82">
        <f>SUMPRODUCT(--(BF$101:BF$149={"A","C","D","G","N","P","S","T","V"}))/COUNTA(BF$101:BF$149)*100</f>
        <v>18.367346938775512</v>
      </c>
      <c r="BG163" s="82">
        <f>SUMPRODUCT(--(BG$101:BG$149={"A","C","D","G","N","P","S","T","V"}))/COUNTA(BG$101:BG$149)*100</f>
        <v>24.489795918367346</v>
      </c>
      <c r="BH163" s="82">
        <f>SUMPRODUCT(--(BH$101:BH$149={"A","C","D","G","N","P","S","T","V"}))/COUNTA(BH$101:BH$149)*100</f>
        <v>16.326530612244898</v>
      </c>
      <c r="BI163" s="82">
        <f>SUMPRODUCT(--(BI$101:BI$149={"A","C","D","G","N","P","S","T","V"}))/COUNTA(BI$101:BI$149)*100</f>
        <v>26.530612244897959</v>
      </c>
      <c r="BJ163" s="82">
        <f>SUMPRODUCT(--(BJ$101:BJ$149={"A","C","D","G","N","P","S","T","V"}))/COUNTA(BJ$101:BJ$149)*100</f>
        <v>36.734693877551024</v>
      </c>
      <c r="BK163" s="82">
        <f>SUMPRODUCT(--(BK$101:BK$149={"A","C","D","G","N","P","S","T","V"}))/COUNTA(BK$101:BK$149)*100</f>
        <v>32.653061224489797</v>
      </c>
      <c r="BL163" s="82">
        <f>SUMPRODUCT(--(BL$101:BL$149={"A","C","D","G","N","P","S","T","V"}))/COUNTA(BL$101:BL$149)*100</f>
        <v>26.530612244897959</v>
      </c>
      <c r="BM163" s="82">
        <f>SUMPRODUCT(--(BM$101:BM$149={"A","C","D","G","N","P","S","T","V"}))/COUNTA(BM$101:BM$149)*100</f>
        <v>34.693877551020407</v>
      </c>
      <c r="BN163" s="82">
        <f>SUMPRODUCT(--(BN$101:BN$149={"A","C","D","G","N","P","S","T","V"}))/COUNTA(BN$101:BN$149)*100</f>
        <v>65.306122448979593</v>
      </c>
      <c r="BO163" s="82">
        <f>SUMPRODUCT(--(BO$101:BO$149={"A","C","D","G","N","P","S","T","V"}))/COUNTA(BO$101:BO$149)*100</f>
        <v>46.938775510204081</v>
      </c>
      <c r="BP163" s="82">
        <f>SUMPRODUCT(--(BP$101:BP$149={"A","C","D","G","N","P","S","T","V"}))/COUNTA(BP$101:BP$149)*100</f>
        <v>24.489795918367346</v>
      </c>
      <c r="BQ163" s="82">
        <f>SUMPRODUCT(--(BQ$101:BQ$149={"A","C","D","G","N","P","S","T","V"}))/COUNTA(BQ$101:BQ$149)*100</f>
        <v>34.693877551020407</v>
      </c>
      <c r="BR163" s="82">
        <f>SUMPRODUCT(--(BR$101:BR$149={"A","C","D","G","N","P","S","T","V"}))/COUNTA(BR$101:BR$149)*100</f>
        <v>26.530612244897959</v>
      </c>
      <c r="BS163" s="82">
        <f>SUMPRODUCT(--(BS$101:BS$149={"A","C","D","G","N","P","S","T","V"}))/COUNTA(BS$101:BS$149)*100</f>
        <v>16.326530612244898</v>
      </c>
      <c r="BT163" s="82">
        <f>SUMPRODUCT(--(BT$101:BT$149={"A","C","D","G","N","P","S","T","V"}))/COUNTA(BT$101:BT$149)*100</f>
        <v>22.448979591836736</v>
      </c>
      <c r="BU163" s="82">
        <f>SUMPRODUCT(--(BU$101:BU$149={"A","C","D","G","N","P","S","T","V"}))/COUNTA(BU$101:BU$149)*100</f>
        <v>22.448979591836736</v>
      </c>
      <c r="BV163" s="82">
        <f>SUMPRODUCT(--(BV$101:BV$149={"A","C","D","G","N","P","S","T","V"}))/COUNTA(BV$101:BV$149)*100</f>
        <v>6.1224489795918364</v>
      </c>
      <c r="BW163" s="82">
        <f>SUMPRODUCT(--(BW$101:BW$149={"A","C","D","G","N","P","S","T","V"}))/COUNTA(BW$101:BW$149)*100</f>
        <v>12.244897959183673</v>
      </c>
      <c r="BX163" s="82">
        <f>SUMPRODUCT(--(BX$101:BX$149={"A","C","D","G","N","P","S","T","V"}))/COUNTA(BX$101:BX$149)*100</f>
        <v>14.285714285714285</v>
      </c>
      <c r="BY163" s="82">
        <f>SUMPRODUCT(--(BY$101:BY$149={"A","C","D","G","N","P","S","T","V"}))/COUNTA(BY$101:BY$149)*100</f>
        <v>20.408163265306122</v>
      </c>
      <c r="BZ163" s="82">
        <f>SUMPRODUCT(--(BZ$101:BZ$149={"A","C","D","G","N","P","S","T","V"}))/COUNTA(BZ$101:BZ$149)*100</f>
        <v>12.244897959183673</v>
      </c>
      <c r="CA163" s="82">
        <f>SUMPRODUCT(--(CA$101:CA$149={"A","C","D","G","N","P","S","T","V"}))/COUNTA(CA$101:CA$149)*100</f>
        <v>18.367346938775512</v>
      </c>
      <c r="CB163" s="82">
        <f>SUMPRODUCT(--(CB$101:CB$149={"A","C","D","G","N","P","S","T","V"}))/COUNTA(CB$101:CB$149)*100</f>
        <v>12.244897959183673</v>
      </c>
      <c r="CC163" s="82">
        <f>SUMPRODUCT(--(CC$101:CC$149={"A","C","D","G","N","P","S","T","V"}))/COUNTA(CC$101:CC$149)*100</f>
        <v>4.0816326530612246</v>
      </c>
      <c r="CD163" s="82">
        <f>SUMPRODUCT(--(CD$101:CD$149={"A","C","D","G","N","P","S","T","V"}))/COUNTA(CD$101:CD$149)*100</f>
        <v>6.1224489795918364</v>
      </c>
      <c r="CE163" s="82">
        <f>SUMPRODUCT(--(CE$101:CE$149={"A","C","D","G","N","P","S","T","V"}))/COUNTA(CE$101:CE$149)*100</f>
        <v>6.1224489795918364</v>
      </c>
      <c r="CF163" s="82">
        <f>SUMPRODUCT(--(CF$101:CF$149={"A","C","D","G","N","P","S","T","V"}))/COUNTA(CF$101:CF$149)*100</f>
        <v>6.1224489795918364</v>
      </c>
      <c r="CG163" s="82">
        <f>SUMPRODUCT(--(CG$101:CG$149={"A","C","D","G","N","P","S","T","V"}))/COUNTA(CG$101:CG$149)*100</f>
        <v>4.0816326530612246</v>
      </c>
      <c r="CH163" s="82">
        <f>SUMPRODUCT(--(CH$101:CH$149={"A","C","D","G","N","P","S","T","V"}))/COUNTA(CH$101:CH$149)*100</f>
        <v>2.0408163265306123</v>
      </c>
      <c r="CI163" s="82">
        <f>SUMPRODUCT(--(CI$101:CI$149={"A","C","D","G","N","P","S","T","V"}))/COUNTA(CI$101:CI$149)*100</f>
        <v>2.0408163265306123</v>
      </c>
      <c r="CJ163" s="82">
        <f>SUMPRODUCT(--(CJ$101:CJ$149={"A","C","D","G","N","P","S","T","V"}))/COUNTA(CJ$101:CJ$149)*100</f>
        <v>6.1224489795918364</v>
      </c>
      <c r="CK163" s="82">
        <f>SUMPRODUCT(--(CK$101:CK$149={"A","C","D","G","N","P","S","T","V"}))/COUNTA(CK$101:CK$149)*100</f>
        <v>4.0816326530612246</v>
      </c>
      <c r="CL163" s="82">
        <f>SUMPRODUCT(--(CL$101:CL$149={"A","C","D","G","N","P","S","T","V"}))/COUNTA(CL$101:CL$149)*100</f>
        <v>0</v>
      </c>
      <c r="CM163" s="82">
        <f>SUMPRODUCT(--(CM$101:CM$149={"A","C","D","G","N","P","S","T","V"}))/COUNTA(CM$101:CM$149)*100</f>
        <v>0</v>
      </c>
      <c r="CN163" s="82">
        <f>SUMPRODUCT(--(CN$101:CN$149={"A","C","D","G","N","P","S","T","V"}))/COUNTA(CN$101:CN$149)*100</f>
        <v>2.0408163265306123</v>
      </c>
      <c r="CO163" s="82">
        <f>SUMPRODUCT(--(CO$101:CO$149={"A","C","D","G","N","P","S","T","V"}))/COUNTA(CO$101:CO$149)*100</f>
        <v>2.0408163265306123</v>
      </c>
      <c r="CP163" s="82">
        <f>SUMPRODUCT(--(CP$101:CP$149={"A","C","D","G","N","P","S","T","V"}))/COUNTA(CP$101:CP$149)*100</f>
        <v>8.1632653061224492</v>
      </c>
      <c r="CQ163" s="82">
        <f>SUMPRODUCT(--(CQ$101:CQ$149={"A","C","D","G","N","P","S","T","V"}))/COUNTA(CQ$101:CQ$149)*100</f>
        <v>6.1224489795918364</v>
      </c>
      <c r="CR163" s="82">
        <f>SUMPRODUCT(--(CR$101:CR$149={"A","C","D","G","N","P","S","T","V"}))/COUNTA(CR$101:CR$149)*100</f>
        <v>0</v>
      </c>
      <c r="CS163" s="82">
        <f>SUMPRODUCT(--(CS$101:CS$149={"A","C","D","G","N","P","S","T","V"}))/COUNTA(CS$101:CS$149)*100</f>
        <v>6.1224489795918364</v>
      </c>
      <c r="CT163" s="82">
        <f>SUMPRODUCT(--(CT$101:CT$149={"A","C","D","G","N","P","S","T","V"}))/COUNTA(CT$101:CT$149)*100</f>
        <v>4.0816326530612246</v>
      </c>
      <c r="CU163" s="82">
        <f>SUMPRODUCT(--(CU$101:CU$149={"A","C","D","G","N","P","S","T","V"}))/COUNTA(CU$101:CU$149)*100</f>
        <v>6.1224489795918364</v>
      </c>
      <c r="CV163" s="82">
        <f>SUMPRODUCT(--(CV$101:CV$149={"A","C","D","G","N","P","S","T","V"}))/COUNTA(CV$101:CV$149)*100</f>
        <v>4.0816326530612246</v>
      </c>
      <c r="CW163" s="82">
        <f>SUMPRODUCT(--(CW$101:CW$149={"A","C","D","G","N","P","S","T","V"}))/COUNTA(CW$101:CW$149)*100</f>
        <v>4.0816326530612246</v>
      </c>
      <c r="CX163" s="82">
        <f>SUMPRODUCT(--(CX$101:CX$149={"A","C","D","G","N","P","S","T","V"}))/COUNTA(CX$101:CX$149)*100</f>
        <v>0</v>
      </c>
      <c r="CY163" s="82">
        <f>SUMPRODUCT(--(CY$101:CY$149={"A","C","D","G","N","P","S","T","V"}))/COUNTA(CY$101:CY$149)*100</f>
        <v>6.1224489795918364</v>
      </c>
      <c r="CZ163" s="82">
        <f>SUMPRODUCT(--(CZ$101:CZ$149={"A","C","D","G","N","P","S","T","V"}))/COUNTA(CZ$101:CZ$149)*100</f>
        <v>0</v>
      </c>
      <c r="DA163" s="82">
        <f>SUMPRODUCT(--(DA$101:DA$149={"A","C","D","G","N","P","S","T","V"}))/COUNTA(DA$101:DA$149)*100</f>
        <v>6.1224489795918364</v>
      </c>
      <c r="DB163" s="82">
        <f>SUMPRODUCT(--(DB$101:DB$149={"A","C","D","G","N","P","S","T","V"}))/COUNTA(DB$101:DB$149)*100</f>
        <v>0</v>
      </c>
      <c r="DC163" s="82">
        <f>SUMPRODUCT(--(DC$101:DC$149={"A","C","D","G","N","P","S","T","V"}))/COUNTA(DC$101:DC$149)*100</f>
        <v>6.1224489795918364</v>
      </c>
      <c r="DD163" s="82">
        <f>SUMPRODUCT(--(DD$101:DD$149={"A","C","D","G","N","P","S","T","V"}))/COUNTA(DD$101:DD$149)*100</f>
        <v>6.1224489795918364</v>
      </c>
      <c r="DE163" s="82">
        <f>SUMPRODUCT(--(DE$101:DE$149={"A","C","D","G","N","P","S","T","V"}))/COUNTA(DE$101:DE$149)*100</f>
        <v>0</v>
      </c>
      <c r="DF163" s="82">
        <f>SUMPRODUCT(--(DF$101:DF$149={"A","C","D","G","N","P","S","T","V"}))/COUNTA(DF$101:DF$149)*100</f>
        <v>6.1224489795918364</v>
      </c>
      <c r="DG163" s="82">
        <f>SUMPRODUCT(--(DG$101:DG$149={"A","C","D","G","N","P","S","T","V"}))/COUNTA(DG$101:DG$149)*100</f>
        <v>6.1224489795918364</v>
      </c>
      <c r="DH163" s="82">
        <f>SUMPRODUCT(--(DH$101:DH$149={"A","C","D","G","N","P","S","T","V"}))/COUNTA(DH$101:DH$149)*100</f>
        <v>6.1224489795918364</v>
      </c>
      <c r="DI163" s="82">
        <f>SUMPRODUCT(--(DI$101:DI$149={"A","C","D","G","N","P","S","T","V"}))/COUNTA(DI$101:DI$149)*100</f>
        <v>6.1224489795918364</v>
      </c>
      <c r="DJ163" s="82">
        <f>SUMPRODUCT(--(DJ$101:DJ$149={"A","C","D","G","N","P","S","T","V"}))/COUNTA(DJ$101:DJ$149)*100</f>
        <v>6.1224489795918364</v>
      </c>
      <c r="DK163" s="82">
        <f>SUMPRODUCT(--(DK$101:DK$149={"A","C","D","G","N","P","S","T","V"}))/COUNTA(DK$101:DK$149)*100</f>
        <v>0</v>
      </c>
      <c r="DL163" s="82">
        <f>SUMPRODUCT(--(DL$101:DL$149={"A","C","D","G","N","P","S","T","V"}))/COUNTA(DL$101:DL$149)*100</f>
        <v>6.1224489795918364</v>
      </c>
      <c r="DM163" s="82">
        <f>SUMPRODUCT(--(DM$101:DM$149={"A","C","D","G","N","P","S","T","V"}))/COUNTA(DM$101:DM$149)*100</f>
        <v>0</v>
      </c>
      <c r="DN163" s="82">
        <f>SUMPRODUCT(--(DN$101:DN$149={"A","C","D","G","N","P","S","T","V"}))/COUNTA(DN$101:DN$149)*100</f>
        <v>6.1224489795918364</v>
      </c>
      <c r="DO163" s="82">
        <f>SUMPRODUCT(--(DO$101:DO$149={"A","C","D","G","N","P","S","T","V"}))/COUNTA(DO$101:DO$149)*100</f>
        <v>0</v>
      </c>
      <c r="DP163" s="82">
        <f>SUMPRODUCT(--(DP$101:DP$149={"A","C","D","G","N","P","S","T","V"}))/COUNTA(DP$101:DP$149)*100</f>
        <v>6.1224489795918364</v>
      </c>
      <c r="DQ163" s="82">
        <f>SUMPRODUCT(--(DQ$101:DQ$149={"A","C","D","G","N","P","S","T","V"}))/COUNTA(DQ$101:DQ$149)*100</f>
        <v>0</v>
      </c>
      <c r="DT163" s="37"/>
    </row>
    <row r="164" spans="1:124" x14ac:dyDescent="0.2">
      <c r="A164" s="78"/>
      <c r="B164" s="77"/>
      <c r="C164" s="77"/>
      <c r="D164" s="81"/>
      <c r="E164" s="87"/>
      <c r="F164" s="87"/>
      <c r="G164" s="88"/>
      <c r="H164" s="89"/>
      <c r="I164" s="89"/>
      <c r="J164" s="89"/>
      <c r="K164" s="89"/>
      <c r="L164" s="89"/>
      <c r="M164" s="89"/>
      <c r="N164" s="88"/>
      <c r="O164" s="89"/>
      <c r="P164" s="89"/>
      <c r="Q164" s="89"/>
      <c r="R164" s="95"/>
      <c r="S164" s="89"/>
      <c r="T164" s="89"/>
      <c r="U164" s="89"/>
      <c r="V164" s="89"/>
      <c r="W164" s="89"/>
      <c r="X164" s="89"/>
      <c r="Y164" s="94"/>
      <c r="Z164" s="89"/>
      <c r="AA164" s="89"/>
      <c r="AB164" s="89"/>
      <c r="AC164" s="89"/>
      <c r="AD164" s="88"/>
      <c r="AE164" s="89"/>
      <c r="AF164" s="89"/>
      <c r="AG164" s="89"/>
      <c r="AH164" s="89"/>
      <c r="AI164" s="89"/>
      <c r="AJ164" s="89"/>
      <c r="AK164" s="88"/>
      <c r="AL164" s="89"/>
      <c r="AM164" s="89"/>
      <c r="AN164" s="89"/>
      <c r="AO164" s="89"/>
      <c r="AP164" s="89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  <c r="CT164" s="86"/>
      <c r="CU164" s="86"/>
      <c r="CV164" s="86"/>
      <c r="CW164" s="86"/>
      <c r="CX164" s="86"/>
      <c r="CY164" s="86"/>
      <c r="CZ164" s="86"/>
      <c r="DA164" s="86"/>
      <c r="DB164" s="86"/>
      <c r="DC164" s="86"/>
      <c r="DD164" s="86"/>
      <c r="DE164" s="86"/>
      <c r="DF164" s="86"/>
      <c r="DG164" s="86"/>
      <c r="DH164" s="86"/>
      <c r="DI164" s="86"/>
      <c r="DJ164" s="86"/>
      <c r="DK164" s="86"/>
      <c r="DL164" s="86"/>
      <c r="DM164" s="86"/>
      <c r="DN164" s="86"/>
      <c r="DO164" s="86"/>
      <c r="DP164" s="86"/>
      <c r="DQ164" s="86"/>
      <c r="DT164" s="37"/>
    </row>
    <row r="165" spans="1:124" x14ac:dyDescent="0.2">
      <c r="A165" s="78"/>
      <c r="B165" s="77" t="s">
        <v>102</v>
      </c>
      <c r="C165" s="77"/>
      <c r="D165" s="81">
        <f>COUNTIF(D$101:D$149,$B165)/COUNTA(D$101:D$149)*100</f>
        <v>0</v>
      </c>
      <c r="E165" s="81">
        <f t="shared" ref="E165:BU168" si="4">COUNTIF(E$101:E$149,$B165)/COUNTA(E$101:E$149)*100</f>
        <v>0</v>
      </c>
      <c r="F165" s="81">
        <f t="shared" si="4"/>
        <v>0</v>
      </c>
      <c r="G165" s="81">
        <f t="shared" ref="G165:L174" si="5">COUNTIF(G$101:G$149,$B165)/COUNTA(G$101:G$149)*100</f>
        <v>0</v>
      </c>
      <c r="H165" s="81">
        <f t="shared" si="5"/>
        <v>0</v>
      </c>
      <c r="I165" s="81">
        <f t="shared" si="5"/>
        <v>0</v>
      </c>
      <c r="J165" s="81">
        <f t="shared" si="5"/>
        <v>2.0408163265306123</v>
      </c>
      <c r="K165" s="81">
        <f t="shared" si="5"/>
        <v>0</v>
      </c>
      <c r="L165" s="81">
        <f t="shared" si="5"/>
        <v>0</v>
      </c>
      <c r="M165" s="81">
        <f t="shared" si="4"/>
        <v>0</v>
      </c>
      <c r="N165" s="81">
        <f t="shared" si="4"/>
        <v>0</v>
      </c>
      <c r="O165" s="81">
        <f t="shared" ref="O165:Q184" si="6">COUNTIF(O$101:O$149,$B165)/COUNTA(O$101:O$149)*100</f>
        <v>0</v>
      </c>
      <c r="P165" s="81">
        <f t="shared" si="6"/>
        <v>0</v>
      </c>
      <c r="Q165" s="81">
        <f t="shared" si="6"/>
        <v>4.0816326530612246</v>
      </c>
      <c r="R165" s="95"/>
      <c r="S165" s="81">
        <f t="shared" si="4"/>
        <v>0</v>
      </c>
      <c r="T165" s="81">
        <f t="shared" si="4"/>
        <v>0</v>
      </c>
      <c r="U165" s="81">
        <f t="shared" si="4"/>
        <v>0</v>
      </c>
      <c r="V165" s="81">
        <f t="shared" si="4"/>
        <v>14.285714285714285</v>
      </c>
      <c r="W165" s="81">
        <f t="shared" si="4"/>
        <v>0</v>
      </c>
      <c r="X165" s="81">
        <f t="shared" si="4"/>
        <v>10.204081632653061</v>
      </c>
      <c r="Y165" s="95"/>
      <c r="Z165" s="81">
        <f t="shared" si="4"/>
        <v>0</v>
      </c>
      <c r="AA165" s="81">
        <f t="shared" si="4"/>
        <v>0</v>
      </c>
      <c r="AB165" s="81">
        <f t="shared" si="4"/>
        <v>0</v>
      </c>
      <c r="AC165" s="81">
        <f t="shared" si="4"/>
        <v>0</v>
      </c>
      <c r="AD165" s="81">
        <f t="shared" si="4"/>
        <v>36.734693877551024</v>
      </c>
      <c r="AE165" s="81">
        <f t="shared" si="4"/>
        <v>0</v>
      </c>
      <c r="AF165" s="81">
        <f t="shared" si="4"/>
        <v>8.1632653061224492</v>
      </c>
      <c r="AG165" s="81">
        <f t="shared" si="4"/>
        <v>2.0408163265306123</v>
      </c>
      <c r="AH165" s="81">
        <f t="shared" si="4"/>
        <v>2.0408163265306123</v>
      </c>
      <c r="AI165" s="81">
        <f t="shared" si="4"/>
        <v>16.326530612244898</v>
      </c>
      <c r="AJ165" s="81">
        <f t="shared" si="4"/>
        <v>0</v>
      </c>
      <c r="AK165" s="81">
        <f t="shared" si="4"/>
        <v>0</v>
      </c>
      <c r="AL165" s="81">
        <f t="shared" si="4"/>
        <v>0</v>
      </c>
      <c r="AM165" s="81">
        <f t="shared" si="4"/>
        <v>16.326530612244898</v>
      </c>
      <c r="AN165" s="81">
        <f t="shared" si="4"/>
        <v>0</v>
      </c>
      <c r="AO165" s="81">
        <f t="shared" si="4"/>
        <v>14.285714285714285</v>
      </c>
      <c r="AP165" s="81">
        <f t="shared" si="4"/>
        <v>0</v>
      </c>
      <c r="AQ165" s="81">
        <f t="shared" si="4"/>
        <v>12.244897959183673</v>
      </c>
      <c r="AR165" s="81">
        <f t="shared" si="4"/>
        <v>8.1632653061224492</v>
      </c>
      <c r="AS165" s="81">
        <f t="shared" si="4"/>
        <v>0</v>
      </c>
      <c r="AT165" s="81">
        <f t="shared" si="4"/>
        <v>2.0408163265306123</v>
      </c>
      <c r="AU165" s="81">
        <f t="shared" si="4"/>
        <v>0</v>
      </c>
      <c r="AV165" s="81">
        <f t="shared" si="4"/>
        <v>0</v>
      </c>
      <c r="AW165" s="81">
        <f t="shared" si="4"/>
        <v>2.0408163265306123</v>
      </c>
      <c r="AX165" s="81">
        <f t="shared" si="4"/>
        <v>2.0408163265306123</v>
      </c>
      <c r="AY165" s="81">
        <f t="shared" si="4"/>
        <v>0</v>
      </c>
      <c r="AZ165" s="81">
        <f t="shared" si="4"/>
        <v>4.0816326530612246</v>
      </c>
      <c r="BA165" s="81">
        <f t="shared" si="4"/>
        <v>0</v>
      </c>
      <c r="BB165" s="81">
        <f t="shared" si="4"/>
        <v>0</v>
      </c>
      <c r="BC165" s="81">
        <f t="shared" ref="BC165:BC184" si="7">COUNTIF(BC$101:BC$149,$B165)/COUNTA(BC$101:BC$149)*100</f>
        <v>8.1632653061224492</v>
      </c>
      <c r="BD165" s="81">
        <f t="shared" si="4"/>
        <v>20.408163265306122</v>
      </c>
      <c r="BE165" s="81">
        <f t="shared" si="4"/>
        <v>24.489795918367346</v>
      </c>
      <c r="BF165" s="81">
        <f t="shared" si="4"/>
        <v>16.326530612244898</v>
      </c>
      <c r="BG165" s="81">
        <f t="shared" si="4"/>
        <v>8.1632653061224492</v>
      </c>
      <c r="BH165" s="81">
        <f t="shared" si="4"/>
        <v>4.0816326530612246</v>
      </c>
      <c r="BI165" s="81">
        <f t="shared" si="4"/>
        <v>0</v>
      </c>
      <c r="BJ165" s="81">
        <f t="shared" si="4"/>
        <v>18.367346938775512</v>
      </c>
      <c r="BK165" s="81">
        <f t="shared" si="4"/>
        <v>4.0816326530612246</v>
      </c>
      <c r="BL165" s="81">
        <f t="shared" si="4"/>
        <v>0</v>
      </c>
      <c r="BM165" s="81">
        <f t="shared" si="4"/>
        <v>0</v>
      </c>
      <c r="BN165" s="81">
        <f t="shared" si="4"/>
        <v>18.367346938775512</v>
      </c>
      <c r="BO165" s="81">
        <f t="shared" si="4"/>
        <v>6.1224489795918364</v>
      </c>
      <c r="BP165" s="81">
        <f t="shared" si="4"/>
        <v>0</v>
      </c>
      <c r="BQ165" s="81">
        <f t="shared" si="4"/>
        <v>10.204081632653061</v>
      </c>
      <c r="BR165" s="81">
        <f t="shared" si="4"/>
        <v>0</v>
      </c>
      <c r="BS165" s="81">
        <f t="shared" si="4"/>
        <v>2.0408163265306123</v>
      </c>
      <c r="BT165" s="81">
        <f t="shared" si="4"/>
        <v>0</v>
      </c>
      <c r="BU165" s="81">
        <f t="shared" si="4"/>
        <v>2.0408163265306123</v>
      </c>
      <c r="BV165" s="81">
        <f t="shared" ref="BV165:DQ170" si="8">COUNTIF(BV$101:BV$149,$B165)/COUNTA(BV$101:BV$149)*100</f>
        <v>0</v>
      </c>
      <c r="BW165" s="81">
        <f t="shared" si="8"/>
        <v>0</v>
      </c>
      <c r="BX165" s="81">
        <f t="shared" si="8"/>
        <v>4.0816326530612246</v>
      </c>
      <c r="BY165" s="81">
        <f t="shared" si="8"/>
        <v>0</v>
      </c>
      <c r="BZ165" s="81">
        <f t="shared" si="8"/>
        <v>4.0816326530612246</v>
      </c>
      <c r="CA165" s="81">
        <f t="shared" si="8"/>
        <v>6.1224489795918364</v>
      </c>
      <c r="CB165" s="81">
        <f t="shared" si="8"/>
        <v>6.1224489795918364</v>
      </c>
      <c r="CC165" s="81">
        <f t="shared" si="8"/>
        <v>0</v>
      </c>
      <c r="CD165" s="81">
        <f t="shared" si="8"/>
        <v>0</v>
      </c>
      <c r="CE165" s="81">
        <f t="shared" si="8"/>
        <v>2.0408163265306123</v>
      </c>
      <c r="CF165" s="81">
        <f t="shared" si="8"/>
        <v>0</v>
      </c>
      <c r="CG165" s="81">
        <f t="shared" si="8"/>
        <v>0</v>
      </c>
      <c r="CH165" s="81">
        <f t="shared" si="8"/>
        <v>0</v>
      </c>
      <c r="CI165" s="81">
        <f t="shared" si="8"/>
        <v>0</v>
      </c>
      <c r="CJ165" s="81">
        <f t="shared" si="8"/>
        <v>0</v>
      </c>
      <c r="CK165" s="81">
        <f t="shared" si="8"/>
        <v>0</v>
      </c>
      <c r="CL165" s="81">
        <f t="shared" si="8"/>
        <v>0</v>
      </c>
      <c r="CM165" s="81">
        <f t="shared" si="8"/>
        <v>0</v>
      </c>
      <c r="CN165" s="81">
        <f t="shared" si="8"/>
        <v>0</v>
      </c>
      <c r="CO165" s="81">
        <f t="shared" si="8"/>
        <v>0</v>
      </c>
      <c r="CP165" s="81">
        <f t="shared" si="8"/>
        <v>0</v>
      </c>
      <c r="CQ165" s="81">
        <f t="shared" si="8"/>
        <v>0</v>
      </c>
      <c r="CR165" s="81">
        <f t="shared" si="8"/>
        <v>0</v>
      </c>
      <c r="CS165" s="81">
        <f t="shared" si="8"/>
        <v>0</v>
      </c>
      <c r="CT165" s="81">
        <f t="shared" si="8"/>
        <v>0</v>
      </c>
      <c r="CU165" s="81">
        <f t="shared" si="8"/>
        <v>0</v>
      </c>
      <c r="CV165" s="81">
        <f t="shared" si="8"/>
        <v>0</v>
      </c>
      <c r="CW165" s="81">
        <f t="shared" si="8"/>
        <v>0</v>
      </c>
      <c r="CX165" s="81">
        <f t="shared" si="8"/>
        <v>0</v>
      </c>
      <c r="CY165" s="81">
        <f t="shared" si="8"/>
        <v>0</v>
      </c>
      <c r="CZ165" s="81">
        <f t="shared" si="8"/>
        <v>0</v>
      </c>
      <c r="DA165" s="81">
        <f t="shared" si="8"/>
        <v>0</v>
      </c>
      <c r="DB165" s="81">
        <f t="shared" si="8"/>
        <v>0</v>
      </c>
      <c r="DC165" s="81">
        <f t="shared" si="8"/>
        <v>2.0408163265306123</v>
      </c>
      <c r="DD165" s="81">
        <f t="shared" si="8"/>
        <v>0</v>
      </c>
      <c r="DE165" s="81">
        <f t="shared" si="8"/>
        <v>0</v>
      </c>
      <c r="DF165" s="81">
        <f t="shared" si="8"/>
        <v>6.1224489795918364</v>
      </c>
      <c r="DG165" s="81">
        <f t="shared" si="8"/>
        <v>0</v>
      </c>
      <c r="DH165" s="81">
        <f t="shared" si="8"/>
        <v>0</v>
      </c>
      <c r="DI165" s="81">
        <f t="shared" si="8"/>
        <v>0</v>
      </c>
      <c r="DJ165" s="81">
        <f t="shared" si="8"/>
        <v>0</v>
      </c>
      <c r="DK165" s="81">
        <f t="shared" si="8"/>
        <v>0</v>
      </c>
      <c r="DL165" s="81">
        <f t="shared" si="8"/>
        <v>0</v>
      </c>
      <c r="DM165" s="81">
        <f t="shared" si="8"/>
        <v>0</v>
      </c>
      <c r="DN165" s="81">
        <f t="shared" si="8"/>
        <v>4.0816326530612246</v>
      </c>
      <c r="DO165" s="81">
        <f t="shared" si="8"/>
        <v>0</v>
      </c>
      <c r="DP165" s="81">
        <f t="shared" si="8"/>
        <v>0</v>
      </c>
      <c r="DQ165" s="81">
        <f t="shared" si="8"/>
        <v>0</v>
      </c>
      <c r="DT165" s="37"/>
    </row>
    <row r="166" spans="1:124" x14ac:dyDescent="0.2">
      <c r="A166" s="78"/>
      <c r="B166" s="77" t="s">
        <v>192</v>
      </c>
      <c r="C166" s="77"/>
      <c r="D166" s="81">
        <f>COUNTIF(D$101:D$149,$B166)/COUNTA(D$101:D$149)*100</f>
        <v>0</v>
      </c>
      <c r="E166" s="81">
        <f t="shared" si="4"/>
        <v>0</v>
      </c>
      <c r="F166" s="81">
        <f t="shared" si="4"/>
        <v>0</v>
      </c>
      <c r="G166" s="81">
        <f t="shared" si="5"/>
        <v>0</v>
      </c>
      <c r="H166" s="81">
        <f t="shared" si="5"/>
        <v>0</v>
      </c>
      <c r="I166" s="81">
        <f t="shared" si="5"/>
        <v>0</v>
      </c>
      <c r="J166" s="81">
        <f t="shared" si="5"/>
        <v>0</v>
      </c>
      <c r="K166" s="81">
        <f t="shared" si="5"/>
        <v>0</v>
      </c>
      <c r="L166" s="81">
        <f t="shared" si="5"/>
        <v>0</v>
      </c>
      <c r="M166" s="81">
        <f t="shared" si="4"/>
        <v>0</v>
      </c>
      <c r="N166" s="81">
        <f t="shared" si="4"/>
        <v>0</v>
      </c>
      <c r="O166" s="81">
        <f t="shared" si="6"/>
        <v>0</v>
      </c>
      <c r="P166" s="81">
        <f t="shared" si="6"/>
        <v>0</v>
      </c>
      <c r="Q166" s="81">
        <f t="shared" si="6"/>
        <v>0</v>
      </c>
      <c r="R166" s="95"/>
      <c r="S166" s="81">
        <f t="shared" si="4"/>
        <v>24.489795918367346</v>
      </c>
      <c r="T166" s="81">
        <f t="shared" si="4"/>
        <v>0</v>
      </c>
      <c r="U166" s="81">
        <f t="shared" si="4"/>
        <v>0</v>
      </c>
      <c r="V166" s="81">
        <f t="shared" si="4"/>
        <v>0</v>
      </c>
      <c r="W166" s="81">
        <f t="shared" si="4"/>
        <v>0</v>
      </c>
      <c r="X166" s="81">
        <f t="shared" si="4"/>
        <v>0</v>
      </c>
      <c r="Y166" s="95"/>
      <c r="Z166" s="81">
        <f t="shared" si="4"/>
        <v>0</v>
      </c>
      <c r="AA166" s="81">
        <f t="shared" si="4"/>
        <v>0</v>
      </c>
      <c r="AB166" s="81">
        <f t="shared" si="4"/>
        <v>0</v>
      </c>
      <c r="AC166" s="81">
        <f t="shared" si="4"/>
        <v>24.489795918367346</v>
      </c>
      <c r="AD166" s="81">
        <f t="shared" si="4"/>
        <v>0</v>
      </c>
      <c r="AE166" s="81">
        <f t="shared" si="4"/>
        <v>0</v>
      </c>
      <c r="AF166" s="81">
        <f t="shared" si="4"/>
        <v>0</v>
      </c>
      <c r="AG166" s="81">
        <f t="shared" si="4"/>
        <v>0</v>
      </c>
      <c r="AH166" s="81">
        <f t="shared" si="4"/>
        <v>0</v>
      </c>
      <c r="AI166" s="81">
        <f t="shared" si="4"/>
        <v>0</v>
      </c>
      <c r="AJ166" s="81">
        <f t="shared" si="4"/>
        <v>0</v>
      </c>
      <c r="AK166" s="81">
        <f t="shared" si="4"/>
        <v>0</v>
      </c>
      <c r="AL166" s="81">
        <f t="shared" si="4"/>
        <v>0</v>
      </c>
      <c r="AM166" s="81">
        <f t="shared" si="4"/>
        <v>0</v>
      </c>
      <c r="AN166" s="81">
        <f t="shared" si="4"/>
        <v>0</v>
      </c>
      <c r="AO166" s="81">
        <f t="shared" si="4"/>
        <v>0</v>
      </c>
      <c r="AP166" s="81">
        <f t="shared" si="4"/>
        <v>0</v>
      </c>
      <c r="AQ166" s="81">
        <f t="shared" si="4"/>
        <v>0</v>
      </c>
      <c r="AR166" s="81">
        <f t="shared" si="4"/>
        <v>0</v>
      </c>
      <c r="AS166" s="81">
        <f t="shared" si="4"/>
        <v>0</v>
      </c>
      <c r="AT166" s="81">
        <f t="shared" si="4"/>
        <v>0</v>
      </c>
      <c r="AU166" s="81">
        <f t="shared" si="4"/>
        <v>0</v>
      </c>
      <c r="AV166" s="81">
        <f t="shared" si="4"/>
        <v>0</v>
      </c>
      <c r="AW166" s="81">
        <f t="shared" si="4"/>
        <v>0</v>
      </c>
      <c r="AX166" s="81">
        <f t="shared" si="4"/>
        <v>0</v>
      </c>
      <c r="AY166" s="81">
        <f t="shared" si="4"/>
        <v>0</v>
      </c>
      <c r="AZ166" s="81">
        <f>COUNTIF(AZ$101:AZ$149,$B166)/COUNTA(AZ$101:AZ$149)*100</f>
        <v>0</v>
      </c>
      <c r="BA166" s="81">
        <f t="shared" si="4"/>
        <v>0</v>
      </c>
      <c r="BB166" s="81">
        <f t="shared" si="4"/>
        <v>0</v>
      </c>
      <c r="BC166" s="81">
        <f t="shared" si="7"/>
        <v>0</v>
      </c>
      <c r="BD166" s="81">
        <f t="shared" si="4"/>
        <v>0</v>
      </c>
      <c r="BE166" s="81">
        <f t="shared" si="4"/>
        <v>0</v>
      </c>
      <c r="BF166" s="81">
        <f t="shared" si="4"/>
        <v>0</v>
      </c>
      <c r="BG166" s="81">
        <f t="shared" si="4"/>
        <v>0</v>
      </c>
      <c r="BH166" s="81">
        <f t="shared" si="4"/>
        <v>0</v>
      </c>
      <c r="BI166" s="81">
        <f t="shared" si="4"/>
        <v>0</v>
      </c>
      <c r="BJ166" s="81">
        <f t="shared" si="4"/>
        <v>0</v>
      </c>
      <c r="BK166" s="81">
        <f t="shared" si="4"/>
        <v>0</v>
      </c>
      <c r="BL166" s="81">
        <f t="shared" si="4"/>
        <v>0</v>
      </c>
      <c r="BM166" s="81">
        <f t="shared" si="4"/>
        <v>0</v>
      </c>
      <c r="BN166" s="81">
        <f t="shared" si="4"/>
        <v>0</v>
      </c>
      <c r="BO166" s="81">
        <f t="shared" si="4"/>
        <v>0</v>
      </c>
      <c r="BP166" s="81">
        <f t="shared" si="4"/>
        <v>0</v>
      </c>
      <c r="BQ166" s="81">
        <f t="shared" si="4"/>
        <v>0</v>
      </c>
      <c r="BR166" s="81">
        <f t="shared" si="4"/>
        <v>0</v>
      </c>
      <c r="BS166" s="81">
        <f t="shared" si="4"/>
        <v>2.0408163265306123</v>
      </c>
      <c r="BT166" s="81">
        <f t="shared" si="4"/>
        <v>0</v>
      </c>
      <c r="BU166" s="81">
        <f t="shared" si="4"/>
        <v>0</v>
      </c>
      <c r="BV166" s="81">
        <f t="shared" si="8"/>
        <v>0</v>
      </c>
      <c r="BW166" s="81">
        <f t="shared" si="8"/>
        <v>0</v>
      </c>
      <c r="BX166" s="81">
        <f t="shared" si="8"/>
        <v>0</v>
      </c>
      <c r="BY166" s="81">
        <f t="shared" si="8"/>
        <v>0</v>
      </c>
      <c r="BZ166" s="81">
        <f t="shared" si="8"/>
        <v>0</v>
      </c>
      <c r="CA166" s="81">
        <f t="shared" si="8"/>
        <v>0</v>
      </c>
      <c r="CB166" s="81">
        <f t="shared" si="8"/>
        <v>0</v>
      </c>
      <c r="CC166" s="81">
        <f t="shared" si="8"/>
        <v>0</v>
      </c>
      <c r="CD166" s="81">
        <f t="shared" si="8"/>
        <v>0</v>
      </c>
      <c r="CE166" s="81">
        <f t="shared" si="8"/>
        <v>0</v>
      </c>
      <c r="CF166" s="81">
        <f t="shared" si="8"/>
        <v>0</v>
      </c>
      <c r="CG166" s="81">
        <f t="shared" si="8"/>
        <v>0</v>
      </c>
      <c r="CH166" s="81">
        <f t="shared" si="8"/>
        <v>0</v>
      </c>
      <c r="CI166" s="81">
        <f t="shared" si="8"/>
        <v>0</v>
      </c>
      <c r="CJ166" s="81">
        <f t="shared" si="8"/>
        <v>0</v>
      </c>
      <c r="CK166" s="81">
        <f t="shared" si="8"/>
        <v>0</v>
      </c>
      <c r="CL166" s="81">
        <f t="shared" si="8"/>
        <v>0</v>
      </c>
      <c r="CM166" s="81">
        <f t="shared" si="8"/>
        <v>0</v>
      </c>
      <c r="CN166" s="81">
        <f t="shared" si="8"/>
        <v>0</v>
      </c>
      <c r="CO166" s="81">
        <f t="shared" si="8"/>
        <v>0</v>
      </c>
      <c r="CP166" s="81">
        <f t="shared" si="8"/>
        <v>0</v>
      </c>
      <c r="CQ166" s="81">
        <f>COUNTIF(CQ$101:CQ$149,$B166)/COUNTA(CQ$101:CQ$149)*100</f>
        <v>0</v>
      </c>
      <c r="CR166" s="81">
        <f t="shared" si="8"/>
        <v>0</v>
      </c>
      <c r="CS166" s="81">
        <f t="shared" si="8"/>
        <v>0</v>
      </c>
      <c r="CT166" s="81">
        <f t="shared" si="8"/>
        <v>0</v>
      </c>
      <c r="CU166" s="81">
        <f t="shared" si="8"/>
        <v>0</v>
      </c>
      <c r="CV166" s="81">
        <f t="shared" si="8"/>
        <v>0</v>
      </c>
      <c r="CW166" s="81">
        <f t="shared" si="8"/>
        <v>0</v>
      </c>
      <c r="CX166" s="81">
        <f t="shared" si="8"/>
        <v>0</v>
      </c>
      <c r="CY166" s="81">
        <f t="shared" si="8"/>
        <v>0</v>
      </c>
      <c r="CZ166" s="81">
        <f t="shared" si="8"/>
        <v>0</v>
      </c>
      <c r="DA166" s="81">
        <f t="shared" si="8"/>
        <v>0</v>
      </c>
      <c r="DB166" s="81">
        <f t="shared" si="8"/>
        <v>0</v>
      </c>
      <c r="DC166" s="81">
        <f t="shared" si="8"/>
        <v>0</v>
      </c>
      <c r="DD166" s="81">
        <f t="shared" si="8"/>
        <v>0</v>
      </c>
      <c r="DE166" s="81">
        <f t="shared" si="8"/>
        <v>0</v>
      </c>
      <c r="DF166" s="81">
        <f t="shared" si="8"/>
        <v>0</v>
      </c>
      <c r="DG166" s="81">
        <f t="shared" si="8"/>
        <v>0</v>
      </c>
      <c r="DH166" s="81">
        <f t="shared" si="8"/>
        <v>0</v>
      </c>
      <c r="DI166" s="81">
        <f t="shared" si="8"/>
        <v>0</v>
      </c>
      <c r="DJ166" s="81">
        <f t="shared" si="8"/>
        <v>0</v>
      </c>
      <c r="DK166" s="81">
        <f t="shared" si="8"/>
        <v>0</v>
      </c>
      <c r="DL166" s="81">
        <f t="shared" si="8"/>
        <v>0</v>
      </c>
      <c r="DM166" s="81">
        <f t="shared" si="8"/>
        <v>0</v>
      </c>
      <c r="DN166" s="81">
        <f t="shared" si="8"/>
        <v>0</v>
      </c>
      <c r="DO166" s="81">
        <f t="shared" si="8"/>
        <v>0</v>
      </c>
      <c r="DP166" s="81">
        <f t="shared" si="8"/>
        <v>0</v>
      </c>
      <c r="DQ166" s="81">
        <f t="shared" si="8"/>
        <v>0</v>
      </c>
    </row>
    <row r="167" spans="1:124" x14ac:dyDescent="0.2">
      <c r="A167" s="78"/>
      <c r="B167" s="77" t="s">
        <v>74</v>
      </c>
      <c r="C167" s="77"/>
      <c r="D167" s="81">
        <f t="shared" ref="D167:T182" si="9">COUNTIF(D$101:D$149,$B167)/COUNTA(D$101:D$149)*100</f>
        <v>0</v>
      </c>
      <c r="E167" s="81">
        <f t="shared" si="4"/>
        <v>0</v>
      </c>
      <c r="F167" s="81">
        <f t="shared" si="4"/>
        <v>0</v>
      </c>
      <c r="G167" s="81">
        <f t="shared" si="5"/>
        <v>0</v>
      </c>
      <c r="H167" s="81">
        <f t="shared" si="5"/>
        <v>0</v>
      </c>
      <c r="I167" s="81">
        <f t="shared" si="5"/>
        <v>0</v>
      </c>
      <c r="J167" s="81">
        <f t="shared" si="5"/>
        <v>0</v>
      </c>
      <c r="K167" s="81">
        <f t="shared" si="5"/>
        <v>4.0816326530612246</v>
      </c>
      <c r="L167" s="81">
        <f t="shared" si="5"/>
        <v>2.0408163265306123</v>
      </c>
      <c r="M167" s="81">
        <f t="shared" si="4"/>
        <v>2.0408163265306123</v>
      </c>
      <c r="N167" s="81">
        <f t="shared" si="4"/>
        <v>0</v>
      </c>
      <c r="O167" s="81">
        <f t="shared" si="6"/>
        <v>0</v>
      </c>
      <c r="P167" s="81">
        <f t="shared" si="6"/>
        <v>0</v>
      </c>
      <c r="Q167" s="81">
        <f t="shared" si="6"/>
        <v>0</v>
      </c>
      <c r="R167" s="95"/>
      <c r="S167" s="81">
        <f t="shared" si="4"/>
        <v>0</v>
      </c>
      <c r="T167" s="81">
        <f t="shared" si="4"/>
        <v>2.0408163265306123</v>
      </c>
      <c r="U167" s="81">
        <f t="shared" si="4"/>
        <v>0</v>
      </c>
      <c r="V167" s="81">
        <f t="shared" si="4"/>
        <v>0</v>
      </c>
      <c r="W167" s="81">
        <f t="shared" si="4"/>
        <v>0</v>
      </c>
      <c r="X167" s="81">
        <f t="shared" si="4"/>
        <v>0</v>
      </c>
      <c r="Y167" s="95"/>
      <c r="Z167" s="81">
        <f t="shared" si="4"/>
        <v>16.326530612244898</v>
      </c>
      <c r="AA167" s="81">
        <f t="shared" si="4"/>
        <v>0</v>
      </c>
      <c r="AB167" s="81">
        <f t="shared" si="4"/>
        <v>0</v>
      </c>
      <c r="AC167" s="81">
        <f t="shared" si="4"/>
        <v>0</v>
      </c>
      <c r="AD167" s="81">
        <f t="shared" si="4"/>
        <v>0</v>
      </c>
      <c r="AE167" s="81">
        <f t="shared" si="4"/>
        <v>36.734693877551024</v>
      </c>
      <c r="AF167" s="81">
        <f t="shared" si="4"/>
        <v>2.0408163265306123</v>
      </c>
      <c r="AG167" s="81">
        <f t="shared" si="4"/>
        <v>0</v>
      </c>
      <c r="AH167" s="81">
        <f t="shared" si="4"/>
        <v>0</v>
      </c>
      <c r="AI167" s="81">
        <f t="shared" si="4"/>
        <v>0</v>
      </c>
      <c r="AJ167" s="81">
        <f t="shared" si="4"/>
        <v>14.285714285714285</v>
      </c>
      <c r="AK167" s="81">
        <f t="shared" si="4"/>
        <v>30.612244897959183</v>
      </c>
      <c r="AL167" s="81">
        <f t="shared" si="4"/>
        <v>0</v>
      </c>
      <c r="AM167" s="81">
        <f t="shared" si="4"/>
        <v>2.0408163265306123</v>
      </c>
      <c r="AN167" s="81">
        <f t="shared" si="4"/>
        <v>0</v>
      </c>
      <c r="AO167" s="81">
        <f t="shared" si="4"/>
        <v>0</v>
      </c>
      <c r="AP167" s="81">
        <f t="shared" si="4"/>
        <v>0</v>
      </c>
      <c r="AQ167" s="81">
        <f t="shared" si="4"/>
        <v>20.408163265306122</v>
      </c>
      <c r="AR167" s="81">
        <f t="shared" si="4"/>
        <v>2.0408163265306123</v>
      </c>
      <c r="AS167" s="81">
        <f t="shared" si="4"/>
        <v>0</v>
      </c>
      <c r="AT167" s="81">
        <f t="shared" si="4"/>
        <v>0</v>
      </c>
      <c r="AU167" s="81">
        <f t="shared" si="4"/>
        <v>2.0408163265306123</v>
      </c>
      <c r="AV167" s="81">
        <f t="shared" si="4"/>
        <v>0</v>
      </c>
      <c r="AW167" s="81">
        <f t="shared" si="4"/>
        <v>8.1632653061224492</v>
      </c>
      <c r="AX167" s="81">
        <f t="shared" si="4"/>
        <v>2.0408163265306123</v>
      </c>
      <c r="AY167" s="81">
        <f t="shared" si="4"/>
        <v>0</v>
      </c>
      <c r="AZ167" s="81">
        <f t="shared" si="4"/>
        <v>0</v>
      </c>
      <c r="BA167" s="81">
        <f t="shared" si="4"/>
        <v>0</v>
      </c>
      <c r="BB167" s="81">
        <f t="shared" si="4"/>
        <v>0</v>
      </c>
      <c r="BC167" s="81">
        <f t="shared" si="7"/>
        <v>0</v>
      </c>
      <c r="BD167" s="81">
        <f t="shared" si="4"/>
        <v>0</v>
      </c>
      <c r="BE167" s="81">
        <f t="shared" si="4"/>
        <v>0</v>
      </c>
      <c r="BF167" s="81">
        <f t="shared" si="4"/>
        <v>0</v>
      </c>
      <c r="BG167" s="81">
        <f t="shared" si="4"/>
        <v>14.285714285714285</v>
      </c>
      <c r="BH167" s="81">
        <f t="shared" si="4"/>
        <v>0</v>
      </c>
      <c r="BI167" s="81">
        <f t="shared" si="4"/>
        <v>0</v>
      </c>
      <c r="BJ167" s="81">
        <f t="shared" si="4"/>
        <v>2.0408163265306123</v>
      </c>
      <c r="BK167" s="81">
        <f t="shared" si="4"/>
        <v>8.1632653061224492</v>
      </c>
      <c r="BL167" s="81">
        <f t="shared" si="4"/>
        <v>2.0408163265306123</v>
      </c>
      <c r="BM167" s="81">
        <f t="shared" si="4"/>
        <v>0</v>
      </c>
      <c r="BN167" s="81">
        <f t="shared" si="4"/>
        <v>4.0816326530612246</v>
      </c>
      <c r="BO167" s="81">
        <f t="shared" si="4"/>
        <v>6.1224489795918364</v>
      </c>
      <c r="BP167" s="81">
        <f t="shared" si="4"/>
        <v>0</v>
      </c>
      <c r="BQ167" s="81">
        <f t="shared" si="4"/>
        <v>0</v>
      </c>
      <c r="BR167" s="81">
        <f t="shared" si="4"/>
        <v>0</v>
      </c>
      <c r="BS167" s="81">
        <f t="shared" si="4"/>
        <v>6.1224489795918364</v>
      </c>
      <c r="BT167" s="81">
        <f t="shared" si="4"/>
        <v>0</v>
      </c>
      <c r="BU167" s="81">
        <f t="shared" si="4"/>
        <v>6.1224489795918364</v>
      </c>
      <c r="BV167" s="81">
        <f t="shared" si="8"/>
        <v>0</v>
      </c>
      <c r="BW167" s="81">
        <f t="shared" si="8"/>
        <v>2.0408163265306123</v>
      </c>
      <c r="BX167" s="81">
        <f t="shared" si="8"/>
        <v>6.1224489795918364</v>
      </c>
      <c r="BY167" s="81">
        <f t="shared" si="8"/>
        <v>0</v>
      </c>
      <c r="BZ167" s="81">
        <f t="shared" si="8"/>
        <v>0</v>
      </c>
      <c r="CA167" s="81">
        <f t="shared" si="8"/>
        <v>0</v>
      </c>
      <c r="CB167" s="81">
        <f t="shared" si="8"/>
        <v>0</v>
      </c>
      <c r="CC167" s="81">
        <f t="shared" si="8"/>
        <v>0</v>
      </c>
      <c r="CD167" s="81">
        <f t="shared" si="8"/>
        <v>4.0816326530612246</v>
      </c>
      <c r="CE167" s="81">
        <f t="shared" si="8"/>
        <v>0</v>
      </c>
      <c r="CF167" s="81">
        <f t="shared" si="8"/>
        <v>0</v>
      </c>
      <c r="CG167" s="81">
        <f t="shared" si="8"/>
        <v>0</v>
      </c>
      <c r="CH167" s="81">
        <f t="shared" si="8"/>
        <v>0</v>
      </c>
      <c r="CI167" s="81">
        <f t="shared" si="8"/>
        <v>0</v>
      </c>
      <c r="CJ167" s="81">
        <f t="shared" si="8"/>
        <v>0</v>
      </c>
      <c r="CK167" s="81">
        <f t="shared" si="8"/>
        <v>0</v>
      </c>
      <c r="CL167" s="81">
        <f t="shared" si="8"/>
        <v>0</v>
      </c>
      <c r="CM167" s="81">
        <f t="shared" si="8"/>
        <v>0</v>
      </c>
      <c r="CN167" s="81">
        <f t="shared" si="8"/>
        <v>0</v>
      </c>
      <c r="CO167" s="81">
        <f t="shared" si="8"/>
        <v>2.0408163265306123</v>
      </c>
      <c r="CP167" s="81">
        <f t="shared" si="8"/>
        <v>0</v>
      </c>
      <c r="CQ167" s="81">
        <f t="shared" si="8"/>
        <v>0</v>
      </c>
      <c r="CR167" s="81">
        <f t="shared" si="8"/>
        <v>0</v>
      </c>
      <c r="CS167" s="81">
        <f t="shared" si="8"/>
        <v>0</v>
      </c>
      <c r="CT167" s="81">
        <f t="shared" si="8"/>
        <v>4.0816326530612246</v>
      </c>
      <c r="CU167" s="81">
        <f t="shared" si="8"/>
        <v>0</v>
      </c>
      <c r="CV167" s="81">
        <f t="shared" si="8"/>
        <v>0</v>
      </c>
      <c r="CW167" s="81">
        <f t="shared" si="8"/>
        <v>0</v>
      </c>
      <c r="CX167" s="81">
        <f t="shared" si="8"/>
        <v>0</v>
      </c>
      <c r="CY167" s="81">
        <f t="shared" si="8"/>
        <v>0</v>
      </c>
      <c r="CZ167" s="81">
        <f t="shared" si="8"/>
        <v>0</v>
      </c>
      <c r="DA167" s="81">
        <f t="shared" si="8"/>
        <v>0</v>
      </c>
      <c r="DB167" s="81">
        <f t="shared" si="8"/>
        <v>0</v>
      </c>
      <c r="DC167" s="81">
        <f t="shared" si="8"/>
        <v>0</v>
      </c>
      <c r="DD167" s="81">
        <f t="shared" si="8"/>
        <v>6.1224489795918364</v>
      </c>
      <c r="DE167" s="81">
        <f t="shared" si="8"/>
        <v>0</v>
      </c>
      <c r="DF167" s="81">
        <f t="shared" si="8"/>
        <v>0</v>
      </c>
      <c r="DG167" s="81">
        <f t="shared" si="8"/>
        <v>6.1224489795918364</v>
      </c>
      <c r="DH167" s="81">
        <f t="shared" si="8"/>
        <v>0</v>
      </c>
      <c r="DI167" s="81">
        <f t="shared" si="8"/>
        <v>4.0816326530612246</v>
      </c>
      <c r="DJ167" s="81">
        <f t="shared" si="8"/>
        <v>0</v>
      </c>
      <c r="DK167" s="81">
        <f t="shared" si="8"/>
        <v>0</v>
      </c>
      <c r="DL167" s="81">
        <f t="shared" si="8"/>
        <v>0</v>
      </c>
      <c r="DM167" s="81">
        <f t="shared" si="8"/>
        <v>0</v>
      </c>
      <c r="DN167" s="81">
        <f t="shared" si="8"/>
        <v>0</v>
      </c>
      <c r="DO167" s="81">
        <f t="shared" si="8"/>
        <v>0</v>
      </c>
      <c r="DP167" s="81">
        <f t="shared" si="8"/>
        <v>0</v>
      </c>
      <c r="DQ167" s="81">
        <f t="shared" si="8"/>
        <v>0</v>
      </c>
    </row>
    <row r="168" spans="1:124" x14ac:dyDescent="0.2">
      <c r="A168" s="78"/>
      <c r="B168" s="77" t="s">
        <v>89</v>
      </c>
      <c r="C168" s="77"/>
      <c r="D168" s="81">
        <f t="shared" si="9"/>
        <v>0</v>
      </c>
      <c r="E168" s="81">
        <f t="shared" si="4"/>
        <v>0</v>
      </c>
      <c r="F168" s="81">
        <f t="shared" si="4"/>
        <v>0</v>
      </c>
      <c r="G168" s="81">
        <f t="shared" si="5"/>
        <v>0</v>
      </c>
      <c r="H168" s="81">
        <f t="shared" si="5"/>
        <v>0</v>
      </c>
      <c r="I168" s="81">
        <f t="shared" si="5"/>
        <v>0</v>
      </c>
      <c r="J168" s="81">
        <f t="shared" si="5"/>
        <v>0</v>
      </c>
      <c r="K168" s="81">
        <f t="shared" si="5"/>
        <v>2.0408163265306123</v>
      </c>
      <c r="L168" s="81">
        <f t="shared" si="5"/>
        <v>2.0408163265306123</v>
      </c>
      <c r="M168" s="81">
        <f t="shared" si="4"/>
        <v>0</v>
      </c>
      <c r="N168" s="81">
        <f t="shared" si="4"/>
        <v>2.0408163265306123</v>
      </c>
      <c r="O168" s="81">
        <f t="shared" si="6"/>
        <v>0</v>
      </c>
      <c r="P168" s="81">
        <f t="shared" si="6"/>
        <v>2.0408163265306123</v>
      </c>
      <c r="Q168" s="81">
        <f t="shared" si="6"/>
        <v>0</v>
      </c>
      <c r="R168" s="95"/>
      <c r="S168" s="81">
        <f t="shared" si="4"/>
        <v>0</v>
      </c>
      <c r="T168" s="81">
        <f t="shared" si="4"/>
        <v>0</v>
      </c>
      <c r="U168" s="81">
        <f t="shared" si="4"/>
        <v>0</v>
      </c>
      <c r="V168" s="81">
        <f t="shared" si="4"/>
        <v>0</v>
      </c>
      <c r="W168" s="81">
        <f t="shared" si="4"/>
        <v>0</v>
      </c>
      <c r="X168" s="81">
        <f t="shared" si="4"/>
        <v>0</v>
      </c>
      <c r="Y168" s="95"/>
      <c r="Z168" s="81">
        <f t="shared" si="4"/>
        <v>0</v>
      </c>
      <c r="AA168" s="81">
        <f t="shared" si="4"/>
        <v>0</v>
      </c>
      <c r="AB168" s="81">
        <f t="shared" si="4"/>
        <v>0</v>
      </c>
      <c r="AC168" s="81">
        <f t="shared" si="4"/>
        <v>0</v>
      </c>
      <c r="AD168" s="81">
        <f t="shared" si="4"/>
        <v>0</v>
      </c>
      <c r="AE168" s="81">
        <f t="shared" si="4"/>
        <v>20.408163265306122</v>
      </c>
      <c r="AF168" s="81">
        <f t="shared" si="4"/>
        <v>0</v>
      </c>
      <c r="AG168" s="81">
        <f t="shared" si="4"/>
        <v>0</v>
      </c>
      <c r="AH168" s="81">
        <f t="shared" si="4"/>
        <v>2.0408163265306123</v>
      </c>
      <c r="AI168" s="81">
        <f t="shared" si="4"/>
        <v>0</v>
      </c>
      <c r="AJ168" s="81">
        <f t="shared" si="4"/>
        <v>0</v>
      </c>
      <c r="AK168" s="81">
        <f t="shared" si="4"/>
        <v>26.530612244897959</v>
      </c>
      <c r="AL168" s="81">
        <f t="shared" si="4"/>
        <v>0</v>
      </c>
      <c r="AM168" s="81">
        <f t="shared" si="4"/>
        <v>0</v>
      </c>
      <c r="AN168" s="81">
        <f t="shared" si="4"/>
        <v>0</v>
      </c>
      <c r="AO168" s="81">
        <f t="shared" si="4"/>
        <v>0</v>
      </c>
      <c r="AP168" s="81">
        <f t="shared" si="4"/>
        <v>2.0408163265306123</v>
      </c>
      <c r="AQ168" s="81">
        <f t="shared" si="4"/>
        <v>6.1224489795918364</v>
      </c>
      <c r="AR168" s="81">
        <f t="shared" si="4"/>
        <v>0</v>
      </c>
      <c r="AS168" s="81">
        <f t="shared" si="4"/>
        <v>0</v>
      </c>
      <c r="AT168" s="81">
        <f t="shared" si="4"/>
        <v>0</v>
      </c>
      <c r="AU168" s="81">
        <f t="shared" si="4"/>
        <v>0</v>
      </c>
      <c r="AV168" s="81">
        <f t="shared" si="4"/>
        <v>0</v>
      </c>
      <c r="AW168" s="81">
        <f t="shared" si="4"/>
        <v>0</v>
      </c>
      <c r="AX168" s="81">
        <f t="shared" si="4"/>
        <v>0</v>
      </c>
      <c r="AY168" s="81">
        <f t="shared" si="4"/>
        <v>0</v>
      </c>
      <c r="AZ168" s="81">
        <f t="shared" si="4"/>
        <v>0</v>
      </c>
      <c r="BA168" s="81">
        <f t="shared" si="4"/>
        <v>0</v>
      </c>
      <c r="BB168" s="81">
        <f t="shared" si="4"/>
        <v>0</v>
      </c>
      <c r="BC168" s="81">
        <f t="shared" si="7"/>
        <v>0</v>
      </c>
      <c r="BD168" s="81">
        <f t="shared" si="4"/>
        <v>14.285714285714285</v>
      </c>
      <c r="BE168" s="81">
        <f t="shared" si="4"/>
        <v>0</v>
      </c>
      <c r="BF168" s="81">
        <f t="shared" si="4"/>
        <v>0</v>
      </c>
      <c r="BG168" s="81">
        <f t="shared" si="4"/>
        <v>10.204081632653061</v>
      </c>
      <c r="BH168" s="81">
        <f t="shared" si="4"/>
        <v>0</v>
      </c>
      <c r="BI168" s="81">
        <f t="shared" si="4"/>
        <v>0</v>
      </c>
      <c r="BJ168" s="81">
        <f t="shared" si="4"/>
        <v>10.204081632653061</v>
      </c>
      <c r="BK168" s="81">
        <f t="shared" si="4"/>
        <v>2.0408163265306123</v>
      </c>
      <c r="BL168" s="81">
        <f t="shared" si="4"/>
        <v>2.0408163265306123</v>
      </c>
      <c r="BM168" s="81">
        <f t="shared" si="4"/>
        <v>0</v>
      </c>
      <c r="BN168" s="81">
        <f t="shared" si="4"/>
        <v>4.0816326530612246</v>
      </c>
      <c r="BO168" s="81">
        <f t="shared" si="4"/>
        <v>2.0408163265306123</v>
      </c>
      <c r="BP168" s="81">
        <f t="shared" si="4"/>
        <v>4.0816326530612246</v>
      </c>
      <c r="BQ168" s="81">
        <f t="shared" si="4"/>
        <v>0</v>
      </c>
      <c r="BR168" s="81">
        <f t="shared" si="4"/>
        <v>0</v>
      </c>
      <c r="BS168" s="81">
        <f t="shared" si="4"/>
        <v>8.1632653061224492</v>
      </c>
      <c r="BT168" s="81">
        <f t="shared" si="4"/>
        <v>2.0408163265306123</v>
      </c>
      <c r="BU168" s="81">
        <f t="shared" si="4"/>
        <v>0</v>
      </c>
      <c r="BV168" s="81">
        <f t="shared" si="8"/>
        <v>0</v>
      </c>
      <c r="BW168" s="81">
        <f t="shared" si="8"/>
        <v>12.244897959183673</v>
      </c>
      <c r="BX168" s="81">
        <f t="shared" si="8"/>
        <v>2.0408163265306123</v>
      </c>
      <c r="BY168" s="81">
        <f t="shared" si="8"/>
        <v>0</v>
      </c>
      <c r="BZ168" s="81">
        <f t="shared" si="8"/>
        <v>0</v>
      </c>
      <c r="CA168" s="81">
        <f t="shared" si="8"/>
        <v>0</v>
      </c>
      <c r="CB168" s="81">
        <f t="shared" si="8"/>
        <v>2.0408163265306123</v>
      </c>
      <c r="CC168" s="81">
        <f t="shared" si="8"/>
        <v>0</v>
      </c>
      <c r="CD168" s="81">
        <f t="shared" si="8"/>
        <v>2.0408163265306123</v>
      </c>
      <c r="CE168" s="81">
        <f t="shared" si="8"/>
        <v>0</v>
      </c>
      <c r="CF168" s="81">
        <f t="shared" si="8"/>
        <v>0</v>
      </c>
      <c r="CG168" s="81">
        <f t="shared" si="8"/>
        <v>0</v>
      </c>
      <c r="CH168" s="81">
        <f t="shared" si="8"/>
        <v>0</v>
      </c>
      <c r="CI168" s="81">
        <f t="shared" si="8"/>
        <v>0</v>
      </c>
      <c r="CJ168" s="81">
        <f t="shared" si="8"/>
        <v>0</v>
      </c>
      <c r="CK168" s="81">
        <f t="shared" si="8"/>
        <v>0</v>
      </c>
      <c r="CL168" s="81">
        <f t="shared" si="8"/>
        <v>0</v>
      </c>
      <c r="CM168" s="81">
        <f t="shared" si="8"/>
        <v>0</v>
      </c>
      <c r="CN168" s="81">
        <f t="shared" si="8"/>
        <v>6.1224489795918364</v>
      </c>
      <c r="CO168" s="81">
        <f t="shared" si="8"/>
        <v>4.0816326530612246</v>
      </c>
      <c r="CP168" s="81">
        <f t="shared" si="8"/>
        <v>0</v>
      </c>
      <c r="CQ168" s="81">
        <f t="shared" si="8"/>
        <v>0</v>
      </c>
      <c r="CR168" s="81">
        <f t="shared" si="8"/>
        <v>0</v>
      </c>
      <c r="CS168" s="81">
        <f t="shared" si="8"/>
        <v>0</v>
      </c>
      <c r="CT168" s="81">
        <f t="shared" si="8"/>
        <v>2.0408163265306123</v>
      </c>
      <c r="CU168" s="81">
        <f t="shared" si="8"/>
        <v>0</v>
      </c>
      <c r="CV168" s="81">
        <f t="shared" si="8"/>
        <v>0</v>
      </c>
      <c r="CW168" s="81">
        <f t="shared" si="8"/>
        <v>2.0408163265306123</v>
      </c>
      <c r="CX168" s="81">
        <f t="shared" si="8"/>
        <v>0</v>
      </c>
      <c r="CY168" s="81">
        <f t="shared" si="8"/>
        <v>0</v>
      </c>
      <c r="CZ168" s="81">
        <f t="shared" si="8"/>
        <v>0</v>
      </c>
      <c r="DA168" s="81">
        <f t="shared" si="8"/>
        <v>0</v>
      </c>
      <c r="DB168" s="81">
        <f t="shared" si="8"/>
        <v>6.1224489795918364</v>
      </c>
      <c r="DC168" s="81">
        <f t="shared" si="8"/>
        <v>0</v>
      </c>
      <c r="DD168" s="81">
        <f t="shared" si="8"/>
        <v>0</v>
      </c>
      <c r="DE168" s="81">
        <f t="shared" si="8"/>
        <v>0</v>
      </c>
      <c r="DF168" s="81">
        <f t="shared" si="8"/>
        <v>0</v>
      </c>
      <c r="DG168" s="81">
        <f t="shared" si="8"/>
        <v>0</v>
      </c>
      <c r="DH168" s="81">
        <f t="shared" si="8"/>
        <v>0</v>
      </c>
      <c r="DI168" s="81">
        <f t="shared" si="8"/>
        <v>0</v>
      </c>
      <c r="DJ168" s="81">
        <f t="shared" si="8"/>
        <v>0</v>
      </c>
      <c r="DK168" s="81">
        <f t="shared" si="8"/>
        <v>0</v>
      </c>
      <c r="DL168" s="81">
        <f t="shared" si="8"/>
        <v>0</v>
      </c>
      <c r="DM168" s="81">
        <f t="shared" si="8"/>
        <v>0</v>
      </c>
      <c r="DN168" s="81">
        <f t="shared" si="8"/>
        <v>0</v>
      </c>
      <c r="DO168" s="81">
        <f t="shared" si="8"/>
        <v>0</v>
      </c>
      <c r="DP168" s="81">
        <f t="shared" si="8"/>
        <v>0</v>
      </c>
      <c r="DQ168" s="81">
        <f t="shared" si="8"/>
        <v>0</v>
      </c>
    </row>
    <row r="169" spans="1:124" x14ac:dyDescent="0.2">
      <c r="A169" s="78"/>
      <c r="B169" s="77" t="s">
        <v>75</v>
      </c>
      <c r="C169" s="77"/>
      <c r="D169" s="81">
        <f t="shared" si="9"/>
        <v>0</v>
      </c>
      <c r="E169" s="81">
        <f t="shared" si="9"/>
        <v>0</v>
      </c>
      <c r="F169" s="81">
        <f t="shared" si="9"/>
        <v>0</v>
      </c>
      <c r="G169" s="81">
        <f t="shared" si="5"/>
        <v>0</v>
      </c>
      <c r="H169" s="81">
        <f t="shared" si="5"/>
        <v>0</v>
      </c>
      <c r="I169" s="81">
        <f t="shared" si="5"/>
        <v>0</v>
      </c>
      <c r="J169" s="81">
        <f t="shared" si="5"/>
        <v>2.0408163265306123</v>
      </c>
      <c r="K169" s="81">
        <f t="shared" si="5"/>
        <v>0</v>
      </c>
      <c r="L169" s="81">
        <f t="shared" si="5"/>
        <v>0</v>
      </c>
      <c r="M169" s="81">
        <f t="shared" si="9"/>
        <v>4.0816326530612246</v>
      </c>
      <c r="N169" s="81">
        <f t="shared" si="9"/>
        <v>0</v>
      </c>
      <c r="O169" s="81">
        <f t="shared" si="6"/>
        <v>2.0408163265306123</v>
      </c>
      <c r="P169" s="81">
        <f t="shared" si="6"/>
        <v>2.0408163265306123</v>
      </c>
      <c r="Q169" s="81">
        <f t="shared" si="6"/>
        <v>0</v>
      </c>
      <c r="R169" s="95"/>
      <c r="S169" s="81">
        <f t="shared" si="9"/>
        <v>0</v>
      </c>
      <c r="T169" s="81">
        <f t="shared" si="9"/>
        <v>0</v>
      </c>
      <c r="U169" s="81">
        <f t="shared" ref="U169:AN169" si="10">COUNTIF(U$101:U$149,$B169)/COUNTA(U$101:U$149)*100</f>
        <v>0</v>
      </c>
      <c r="V169" s="81">
        <f t="shared" si="10"/>
        <v>2.0408163265306123</v>
      </c>
      <c r="W169" s="81">
        <f t="shared" si="10"/>
        <v>0</v>
      </c>
      <c r="X169" s="81">
        <f t="shared" si="10"/>
        <v>0</v>
      </c>
      <c r="Y169" s="95"/>
      <c r="Z169" s="81">
        <f t="shared" si="10"/>
        <v>0</v>
      </c>
      <c r="AA169" s="81">
        <f t="shared" si="10"/>
        <v>0</v>
      </c>
      <c r="AB169" s="81">
        <f t="shared" si="10"/>
        <v>0</v>
      </c>
      <c r="AC169" s="81">
        <f t="shared" si="10"/>
        <v>6.1224489795918364</v>
      </c>
      <c r="AD169" s="81">
        <f t="shared" si="10"/>
        <v>0</v>
      </c>
      <c r="AE169" s="81">
        <f t="shared" si="10"/>
        <v>0</v>
      </c>
      <c r="AF169" s="81">
        <f t="shared" si="10"/>
        <v>0</v>
      </c>
      <c r="AG169" s="81">
        <f t="shared" si="10"/>
        <v>0</v>
      </c>
      <c r="AH169" s="81">
        <f t="shared" si="10"/>
        <v>46.938775510204081</v>
      </c>
      <c r="AI169" s="81">
        <f t="shared" si="10"/>
        <v>2.0408163265306123</v>
      </c>
      <c r="AJ169" s="81">
        <f t="shared" si="10"/>
        <v>4.0816326530612246</v>
      </c>
      <c r="AK169" s="81">
        <f t="shared" si="10"/>
        <v>4.0816326530612246</v>
      </c>
      <c r="AL169" s="81">
        <f t="shared" si="10"/>
        <v>6.1224489795918364</v>
      </c>
      <c r="AM169" s="81">
        <f t="shared" si="10"/>
        <v>0</v>
      </c>
      <c r="AN169" s="81">
        <f t="shared" si="10"/>
        <v>0</v>
      </c>
      <c r="AO169" s="81">
        <f t="shared" ref="AO169:BD179" si="11">COUNTIF(AO$101:AO$149,$B169)/COUNTA(AO$101:AO$149)*100</f>
        <v>8.1632653061224492</v>
      </c>
      <c r="AP169" s="81">
        <f t="shared" si="11"/>
        <v>0</v>
      </c>
      <c r="AQ169" s="81">
        <f t="shared" si="11"/>
        <v>0</v>
      </c>
      <c r="AR169" s="81">
        <f t="shared" si="11"/>
        <v>6.1224489795918364</v>
      </c>
      <c r="AS169" s="81">
        <f t="shared" si="11"/>
        <v>0</v>
      </c>
      <c r="AT169" s="81">
        <f t="shared" si="11"/>
        <v>0</v>
      </c>
      <c r="AU169" s="81">
        <f t="shared" si="11"/>
        <v>2.0408163265306123</v>
      </c>
      <c r="AV169" s="81">
        <f t="shared" si="11"/>
        <v>0</v>
      </c>
      <c r="AW169" s="81">
        <f t="shared" si="11"/>
        <v>0</v>
      </c>
      <c r="AX169" s="81">
        <f t="shared" si="11"/>
        <v>0</v>
      </c>
      <c r="AY169" s="81">
        <f t="shared" si="11"/>
        <v>10.204081632653061</v>
      </c>
      <c r="AZ169" s="81">
        <f t="shared" si="11"/>
        <v>0</v>
      </c>
      <c r="BA169" s="81">
        <f t="shared" si="11"/>
        <v>0</v>
      </c>
      <c r="BB169" s="81">
        <f t="shared" si="11"/>
        <v>0</v>
      </c>
      <c r="BC169" s="81">
        <f t="shared" si="7"/>
        <v>0</v>
      </c>
      <c r="BD169" s="81">
        <f t="shared" si="11"/>
        <v>0</v>
      </c>
      <c r="BE169" s="81">
        <f t="shared" ref="BE169:BT169" si="12">COUNTIF(BE$101:BE$149,$B169)/COUNTA(BE$101:BE$149)*100</f>
        <v>0</v>
      </c>
      <c r="BF169" s="81">
        <f t="shared" si="12"/>
        <v>0</v>
      </c>
      <c r="BG169" s="81">
        <f t="shared" si="12"/>
        <v>4.0816326530612246</v>
      </c>
      <c r="BH169" s="81">
        <f t="shared" si="12"/>
        <v>20.408163265306122</v>
      </c>
      <c r="BI169" s="81">
        <f t="shared" si="12"/>
        <v>0</v>
      </c>
      <c r="BJ169" s="81">
        <f t="shared" si="12"/>
        <v>0</v>
      </c>
      <c r="BK169" s="81">
        <f t="shared" si="12"/>
        <v>0</v>
      </c>
      <c r="BL169" s="81">
        <f t="shared" si="12"/>
        <v>0</v>
      </c>
      <c r="BM169" s="81">
        <f t="shared" si="12"/>
        <v>4.0816326530612246</v>
      </c>
      <c r="BN169" s="81">
        <f t="shared" si="12"/>
        <v>0</v>
      </c>
      <c r="BO169" s="81">
        <f t="shared" si="12"/>
        <v>0</v>
      </c>
      <c r="BP169" s="81">
        <f t="shared" si="12"/>
        <v>0</v>
      </c>
      <c r="BQ169" s="81">
        <f t="shared" si="12"/>
        <v>0</v>
      </c>
      <c r="BR169" s="81">
        <f t="shared" si="12"/>
        <v>10.204081632653061</v>
      </c>
      <c r="BS169" s="81">
        <f t="shared" si="12"/>
        <v>6.1224489795918364</v>
      </c>
      <c r="BT169" s="81">
        <f t="shared" si="12"/>
        <v>0</v>
      </c>
      <c r="BU169" s="81">
        <f t="shared" ref="E169:BU174" si="13">COUNTIF(BU$101:BU$149,$B169)/COUNTA(BU$101:BU$149)*100</f>
        <v>0</v>
      </c>
      <c r="BV169" s="81">
        <f t="shared" si="8"/>
        <v>0</v>
      </c>
      <c r="BW169" s="81">
        <f t="shared" si="8"/>
        <v>0</v>
      </c>
      <c r="BX169" s="81">
        <f t="shared" si="8"/>
        <v>0</v>
      </c>
      <c r="BY169" s="81">
        <f t="shared" si="8"/>
        <v>0</v>
      </c>
      <c r="BZ169" s="81">
        <f t="shared" si="8"/>
        <v>0</v>
      </c>
      <c r="CA169" s="81">
        <f t="shared" si="8"/>
        <v>0</v>
      </c>
      <c r="CB169" s="81">
        <f t="shared" si="8"/>
        <v>2.0408163265306123</v>
      </c>
      <c r="CC169" s="81">
        <f t="shared" si="8"/>
        <v>0</v>
      </c>
      <c r="CD169" s="81">
        <f t="shared" si="8"/>
        <v>0</v>
      </c>
      <c r="CE169" s="81">
        <f t="shared" si="8"/>
        <v>0</v>
      </c>
      <c r="CF169" s="81">
        <f t="shared" si="8"/>
        <v>0</v>
      </c>
      <c r="CG169" s="81">
        <f t="shared" si="8"/>
        <v>0</v>
      </c>
      <c r="CH169" s="81">
        <f t="shared" si="8"/>
        <v>0</v>
      </c>
      <c r="CI169" s="81">
        <f t="shared" si="8"/>
        <v>0</v>
      </c>
      <c r="CJ169" s="81">
        <f t="shared" si="8"/>
        <v>0</v>
      </c>
      <c r="CK169" s="81">
        <f t="shared" si="8"/>
        <v>0</v>
      </c>
      <c r="CL169" s="81">
        <f t="shared" si="8"/>
        <v>0</v>
      </c>
      <c r="CM169" s="81">
        <f t="shared" si="8"/>
        <v>0</v>
      </c>
      <c r="CN169" s="81">
        <f t="shared" si="8"/>
        <v>0</v>
      </c>
      <c r="CO169" s="81">
        <f t="shared" si="8"/>
        <v>0</v>
      </c>
      <c r="CP169" s="81">
        <f t="shared" si="8"/>
        <v>0</v>
      </c>
      <c r="CQ169" s="81">
        <f t="shared" si="8"/>
        <v>0</v>
      </c>
      <c r="CR169" s="81">
        <f t="shared" si="8"/>
        <v>0</v>
      </c>
      <c r="CS169" s="81">
        <f t="shared" si="8"/>
        <v>0</v>
      </c>
      <c r="CT169" s="81">
        <f t="shared" si="8"/>
        <v>0</v>
      </c>
      <c r="CU169" s="81">
        <f t="shared" si="8"/>
        <v>0</v>
      </c>
      <c r="CV169" s="81">
        <f t="shared" si="8"/>
        <v>0</v>
      </c>
      <c r="CW169" s="81">
        <f t="shared" si="8"/>
        <v>0</v>
      </c>
      <c r="CX169" s="81">
        <f t="shared" si="8"/>
        <v>0</v>
      </c>
      <c r="CY169" s="81">
        <f t="shared" si="8"/>
        <v>0</v>
      </c>
      <c r="CZ169" s="81">
        <f t="shared" si="8"/>
        <v>0</v>
      </c>
      <c r="DA169" s="81">
        <f t="shared" si="8"/>
        <v>0</v>
      </c>
      <c r="DB169" s="81">
        <f t="shared" si="8"/>
        <v>0</v>
      </c>
      <c r="DC169" s="81">
        <f t="shared" si="8"/>
        <v>0</v>
      </c>
      <c r="DD169" s="81">
        <f t="shared" si="8"/>
        <v>0</v>
      </c>
      <c r="DE169" s="81">
        <f t="shared" si="8"/>
        <v>0</v>
      </c>
      <c r="DF169" s="81">
        <f t="shared" si="8"/>
        <v>0</v>
      </c>
      <c r="DG169" s="81">
        <f t="shared" si="8"/>
        <v>0</v>
      </c>
      <c r="DH169" s="81">
        <f t="shared" si="8"/>
        <v>0</v>
      </c>
      <c r="DI169" s="81">
        <f t="shared" si="8"/>
        <v>0</v>
      </c>
      <c r="DJ169" s="81">
        <f t="shared" si="8"/>
        <v>0</v>
      </c>
      <c r="DK169" s="81">
        <f t="shared" si="8"/>
        <v>0</v>
      </c>
      <c r="DL169" s="81">
        <f t="shared" si="8"/>
        <v>0</v>
      </c>
      <c r="DM169" s="81">
        <f t="shared" si="8"/>
        <v>0</v>
      </c>
      <c r="DN169" s="81">
        <f t="shared" si="8"/>
        <v>0</v>
      </c>
      <c r="DO169" s="81">
        <f t="shared" si="8"/>
        <v>0</v>
      </c>
      <c r="DP169" s="81">
        <f t="shared" si="8"/>
        <v>0</v>
      </c>
      <c r="DQ169" s="81">
        <f t="shared" si="8"/>
        <v>0</v>
      </c>
    </row>
    <row r="170" spans="1:124" x14ac:dyDescent="0.2">
      <c r="A170" s="78"/>
      <c r="B170" s="77" t="s">
        <v>91</v>
      </c>
      <c r="C170" s="77"/>
      <c r="D170" s="81">
        <f t="shared" si="9"/>
        <v>0</v>
      </c>
      <c r="E170" s="81">
        <f t="shared" si="13"/>
        <v>0</v>
      </c>
      <c r="F170" s="81">
        <f t="shared" si="13"/>
        <v>0</v>
      </c>
      <c r="G170" s="81">
        <f t="shared" si="5"/>
        <v>0</v>
      </c>
      <c r="H170" s="81">
        <f t="shared" si="5"/>
        <v>0</v>
      </c>
      <c r="I170" s="81">
        <f t="shared" si="5"/>
        <v>0</v>
      </c>
      <c r="J170" s="81">
        <f t="shared" si="5"/>
        <v>0</v>
      </c>
      <c r="K170" s="81">
        <f t="shared" si="5"/>
        <v>0</v>
      </c>
      <c r="L170" s="81">
        <f t="shared" si="5"/>
        <v>2.0408163265306123</v>
      </c>
      <c r="M170" s="81">
        <f t="shared" si="13"/>
        <v>0</v>
      </c>
      <c r="N170" s="81">
        <f t="shared" si="13"/>
        <v>0</v>
      </c>
      <c r="O170" s="81">
        <f t="shared" si="6"/>
        <v>0</v>
      </c>
      <c r="P170" s="81">
        <f t="shared" si="6"/>
        <v>0</v>
      </c>
      <c r="Q170" s="81">
        <f t="shared" si="6"/>
        <v>4.0816326530612246</v>
      </c>
      <c r="R170" s="95"/>
      <c r="S170" s="81">
        <f t="shared" si="13"/>
        <v>0</v>
      </c>
      <c r="T170" s="81">
        <f t="shared" si="13"/>
        <v>6.1224489795918364</v>
      </c>
      <c r="U170" s="81">
        <f t="shared" si="13"/>
        <v>0</v>
      </c>
      <c r="V170" s="81">
        <f t="shared" si="13"/>
        <v>0</v>
      </c>
      <c r="W170" s="81">
        <f t="shared" si="13"/>
        <v>4.0816326530612246</v>
      </c>
      <c r="X170" s="81">
        <f t="shared" si="13"/>
        <v>0</v>
      </c>
      <c r="Y170" s="95"/>
      <c r="Z170" s="81">
        <f t="shared" si="13"/>
        <v>0</v>
      </c>
      <c r="AA170" s="81">
        <f t="shared" si="13"/>
        <v>0</v>
      </c>
      <c r="AB170" s="81">
        <f t="shared" si="13"/>
        <v>0</v>
      </c>
      <c r="AC170" s="81">
        <f t="shared" si="13"/>
        <v>0</v>
      </c>
      <c r="AD170" s="81">
        <f t="shared" si="13"/>
        <v>6.1224489795918364</v>
      </c>
      <c r="AE170" s="81">
        <f t="shared" si="13"/>
        <v>0</v>
      </c>
      <c r="AF170" s="81">
        <f t="shared" si="13"/>
        <v>44.897959183673471</v>
      </c>
      <c r="AG170" s="81">
        <f t="shared" si="13"/>
        <v>0</v>
      </c>
      <c r="AH170" s="81">
        <f t="shared" si="13"/>
        <v>0</v>
      </c>
      <c r="AI170" s="81">
        <f t="shared" si="13"/>
        <v>0</v>
      </c>
      <c r="AJ170" s="81">
        <f t="shared" si="13"/>
        <v>8.1632653061224492</v>
      </c>
      <c r="AK170" s="81">
        <f t="shared" si="13"/>
        <v>0</v>
      </c>
      <c r="AL170" s="81">
        <f t="shared" si="13"/>
        <v>0</v>
      </c>
      <c r="AM170" s="81">
        <f t="shared" si="13"/>
        <v>8.1632653061224492</v>
      </c>
      <c r="AN170" s="81">
        <f t="shared" si="13"/>
        <v>0</v>
      </c>
      <c r="AO170" s="81">
        <f t="shared" si="13"/>
        <v>0</v>
      </c>
      <c r="AP170" s="81">
        <f t="shared" si="13"/>
        <v>10.204081632653061</v>
      </c>
      <c r="AQ170" s="81">
        <f t="shared" si="13"/>
        <v>16.326530612244898</v>
      </c>
      <c r="AR170" s="81">
        <f t="shared" si="13"/>
        <v>6.1224489795918364</v>
      </c>
      <c r="AS170" s="81">
        <f t="shared" si="13"/>
        <v>10.204081632653061</v>
      </c>
      <c r="AT170" s="81">
        <f t="shared" si="13"/>
        <v>0</v>
      </c>
      <c r="AU170" s="81">
        <f t="shared" si="13"/>
        <v>2.0408163265306123</v>
      </c>
      <c r="AV170" s="81">
        <f t="shared" si="13"/>
        <v>4.0816326530612246</v>
      </c>
      <c r="AW170" s="81">
        <f t="shared" si="13"/>
        <v>0</v>
      </c>
      <c r="AX170" s="81">
        <f t="shared" si="13"/>
        <v>0</v>
      </c>
      <c r="AY170" s="81">
        <f t="shared" si="13"/>
        <v>0</v>
      </c>
      <c r="AZ170" s="81">
        <f t="shared" si="11"/>
        <v>0</v>
      </c>
      <c r="BA170" s="81">
        <f t="shared" si="13"/>
        <v>0</v>
      </c>
      <c r="BB170" s="81">
        <f t="shared" si="13"/>
        <v>0</v>
      </c>
      <c r="BC170" s="81">
        <f t="shared" si="7"/>
        <v>0</v>
      </c>
      <c r="BD170" s="81">
        <f t="shared" si="13"/>
        <v>0</v>
      </c>
      <c r="BE170" s="81">
        <f t="shared" si="13"/>
        <v>0</v>
      </c>
      <c r="BF170" s="81">
        <f t="shared" si="13"/>
        <v>0</v>
      </c>
      <c r="BG170" s="81">
        <f t="shared" si="13"/>
        <v>0</v>
      </c>
      <c r="BH170" s="81">
        <f t="shared" si="13"/>
        <v>2.0408163265306123</v>
      </c>
      <c r="BI170" s="81">
        <f t="shared" si="13"/>
        <v>0</v>
      </c>
      <c r="BJ170" s="81">
        <f t="shared" si="13"/>
        <v>0</v>
      </c>
      <c r="BK170" s="81">
        <f t="shared" si="13"/>
        <v>6.1224489795918364</v>
      </c>
      <c r="BL170" s="81">
        <f t="shared" si="13"/>
        <v>6.1224489795918364</v>
      </c>
      <c r="BM170" s="81">
        <f t="shared" si="13"/>
        <v>2.0408163265306123</v>
      </c>
      <c r="BN170" s="81">
        <f t="shared" si="13"/>
        <v>26.530612244897959</v>
      </c>
      <c r="BO170" s="81">
        <f t="shared" si="13"/>
        <v>4.0816326530612246</v>
      </c>
      <c r="BP170" s="81">
        <f t="shared" si="13"/>
        <v>0</v>
      </c>
      <c r="BQ170" s="81">
        <f t="shared" si="13"/>
        <v>14.285714285714285</v>
      </c>
      <c r="BR170" s="81">
        <f t="shared" si="13"/>
        <v>6.1224489795918364</v>
      </c>
      <c r="BS170" s="81">
        <f t="shared" si="13"/>
        <v>0</v>
      </c>
      <c r="BT170" s="81">
        <f t="shared" si="13"/>
        <v>0</v>
      </c>
      <c r="BU170" s="81">
        <f t="shared" si="13"/>
        <v>0</v>
      </c>
      <c r="BV170" s="81">
        <f t="shared" si="8"/>
        <v>0</v>
      </c>
      <c r="BW170" s="81">
        <f t="shared" si="8"/>
        <v>6.1224489795918364</v>
      </c>
      <c r="BX170" s="81">
        <f t="shared" si="8"/>
        <v>0</v>
      </c>
      <c r="BY170" s="81">
        <f t="shared" si="8"/>
        <v>2.0408163265306123</v>
      </c>
      <c r="BZ170" s="81">
        <f t="shared" si="8"/>
        <v>0</v>
      </c>
      <c r="CA170" s="81">
        <f t="shared" si="8"/>
        <v>0</v>
      </c>
      <c r="CB170" s="81">
        <f t="shared" si="8"/>
        <v>0</v>
      </c>
      <c r="CC170" s="81">
        <f t="shared" si="8"/>
        <v>0</v>
      </c>
      <c r="CD170" s="81">
        <f t="shared" si="8"/>
        <v>0</v>
      </c>
      <c r="CE170" s="81">
        <f t="shared" si="8"/>
        <v>4.0816326530612246</v>
      </c>
      <c r="CF170" s="81">
        <f t="shared" si="8"/>
        <v>2.0408163265306123</v>
      </c>
      <c r="CG170" s="81">
        <f t="shared" si="8"/>
        <v>0</v>
      </c>
      <c r="CH170" s="81">
        <f t="shared" si="8"/>
        <v>0</v>
      </c>
      <c r="CI170" s="81">
        <f t="shared" si="8"/>
        <v>2.0408163265306123</v>
      </c>
      <c r="CJ170" s="81">
        <f t="shared" si="8"/>
        <v>0</v>
      </c>
      <c r="CK170" s="81">
        <f t="shared" si="8"/>
        <v>0</v>
      </c>
      <c r="CL170" s="81">
        <f t="shared" ref="CL170:DA184" si="14">COUNTIF(CL$101:CL$149,$B170)/COUNTA(CL$101:CL$149)*100</f>
        <v>0</v>
      </c>
      <c r="CM170" s="81">
        <f t="shared" si="14"/>
        <v>0</v>
      </c>
      <c r="CN170" s="81">
        <f t="shared" si="14"/>
        <v>2.0408163265306123</v>
      </c>
      <c r="CO170" s="81">
        <f t="shared" si="14"/>
        <v>0</v>
      </c>
      <c r="CP170" s="81">
        <f t="shared" si="14"/>
        <v>0</v>
      </c>
      <c r="CQ170" s="81">
        <f t="shared" si="14"/>
        <v>0</v>
      </c>
      <c r="CR170" s="81">
        <f t="shared" si="14"/>
        <v>0</v>
      </c>
      <c r="CS170" s="81">
        <f t="shared" si="14"/>
        <v>0</v>
      </c>
      <c r="CT170" s="81">
        <f t="shared" si="14"/>
        <v>0</v>
      </c>
      <c r="CU170" s="81">
        <f t="shared" si="14"/>
        <v>4.0816326530612246</v>
      </c>
      <c r="CV170" s="81">
        <f t="shared" si="14"/>
        <v>0</v>
      </c>
      <c r="CW170" s="81">
        <f t="shared" si="14"/>
        <v>0</v>
      </c>
      <c r="CX170" s="81">
        <f t="shared" si="14"/>
        <v>0</v>
      </c>
      <c r="CY170" s="81">
        <f t="shared" si="14"/>
        <v>0</v>
      </c>
      <c r="CZ170" s="81">
        <f t="shared" si="14"/>
        <v>0</v>
      </c>
      <c r="DA170" s="81">
        <f t="shared" si="14"/>
        <v>6.1224489795918364</v>
      </c>
      <c r="DB170" s="81">
        <f t="shared" ref="DB170:DQ184" si="15">COUNTIF(DB$101:DB$149,$B170)/COUNTA(DB$101:DB$149)*100</f>
        <v>0</v>
      </c>
      <c r="DC170" s="81">
        <f t="shared" si="15"/>
        <v>4.0816326530612246</v>
      </c>
      <c r="DD170" s="81">
        <f t="shared" si="15"/>
        <v>0</v>
      </c>
      <c r="DE170" s="81">
        <f t="shared" si="15"/>
        <v>0</v>
      </c>
      <c r="DF170" s="81">
        <f t="shared" si="15"/>
        <v>0</v>
      </c>
      <c r="DG170" s="81">
        <f t="shared" si="15"/>
        <v>0</v>
      </c>
      <c r="DH170" s="81">
        <f t="shared" si="15"/>
        <v>0</v>
      </c>
      <c r="DI170" s="81">
        <f t="shared" si="15"/>
        <v>0</v>
      </c>
      <c r="DJ170" s="81">
        <f t="shared" si="15"/>
        <v>0</v>
      </c>
      <c r="DK170" s="81">
        <f t="shared" si="15"/>
        <v>0</v>
      </c>
      <c r="DL170" s="81">
        <f t="shared" si="15"/>
        <v>0</v>
      </c>
      <c r="DM170" s="81">
        <f t="shared" si="15"/>
        <v>0</v>
      </c>
      <c r="DN170" s="81">
        <f t="shared" si="15"/>
        <v>0</v>
      </c>
      <c r="DO170" s="81">
        <f t="shared" si="15"/>
        <v>0</v>
      </c>
      <c r="DP170" s="81">
        <f t="shared" si="15"/>
        <v>0</v>
      </c>
      <c r="DQ170" s="81">
        <f t="shared" si="15"/>
        <v>0</v>
      </c>
    </row>
    <row r="171" spans="1:124" x14ac:dyDescent="0.2">
      <c r="A171" s="78"/>
      <c r="B171" s="77" t="s">
        <v>81</v>
      </c>
      <c r="C171" s="77"/>
      <c r="D171" s="81">
        <f t="shared" si="9"/>
        <v>0</v>
      </c>
      <c r="E171" s="81">
        <f t="shared" si="13"/>
        <v>0</v>
      </c>
      <c r="F171" s="81">
        <f t="shared" si="13"/>
        <v>0</v>
      </c>
      <c r="G171" s="81">
        <f t="shared" si="5"/>
        <v>0</v>
      </c>
      <c r="H171" s="81">
        <f t="shared" si="5"/>
        <v>0</v>
      </c>
      <c r="I171" s="81">
        <f t="shared" si="5"/>
        <v>0</v>
      </c>
      <c r="J171" s="81">
        <f t="shared" si="5"/>
        <v>0</v>
      </c>
      <c r="K171" s="81">
        <f t="shared" si="5"/>
        <v>0</v>
      </c>
      <c r="L171" s="81">
        <f t="shared" si="5"/>
        <v>2.0408163265306123</v>
      </c>
      <c r="M171" s="81">
        <f t="shared" si="13"/>
        <v>0</v>
      </c>
      <c r="N171" s="81">
        <f t="shared" si="13"/>
        <v>0</v>
      </c>
      <c r="O171" s="81">
        <f t="shared" si="6"/>
        <v>0</v>
      </c>
      <c r="P171" s="81">
        <f t="shared" si="6"/>
        <v>0</v>
      </c>
      <c r="Q171" s="81">
        <f t="shared" si="6"/>
        <v>0</v>
      </c>
      <c r="R171" s="95"/>
      <c r="S171" s="81">
        <f t="shared" si="13"/>
        <v>0</v>
      </c>
      <c r="T171" s="81">
        <f t="shared" si="13"/>
        <v>0</v>
      </c>
      <c r="U171" s="81">
        <f t="shared" si="13"/>
        <v>0</v>
      </c>
      <c r="V171" s="81">
        <f t="shared" si="13"/>
        <v>0</v>
      </c>
      <c r="W171" s="81">
        <f t="shared" si="13"/>
        <v>0</v>
      </c>
      <c r="X171" s="81">
        <f t="shared" si="13"/>
        <v>0</v>
      </c>
      <c r="Y171" s="95"/>
      <c r="Z171" s="81">
        <f t="shared" si="13"/>
        <v>0</v>
      </c>
      <c r="AA171" s="81">
        <f t="shared" si="13"/>
        <v>0</v>
      </c>
      <c r="AB171" s="81">
        <f t="shared" si="13"/>
        <v>0</v>
      </c>
      <c r="AC171" s="81">
        <f t="shared" si="13"/>
        <v>38.775510204081634</v>
      </c>
      <c r="AD171" s="81">
        <f t="shared" si="13"/>
        <v>6.1224489795918364</v>
      </c>
      <c r="AE171" s="81">
        <f t="shared" si="13"/>
        <v>0</v>
      </c>
      <c r="AF171" s="81">
        <f t="shared" si="13"/>
        <v>12.244897959183673</v>
      </c>
      <c r="AG171" s="81">
        <f t="shared" si="13"/>
        <v>0</v>
      </c>
      <c r="AH171" s="81">
        <f t="shared" si="13"/>
        <v>0</v>
      </c>
      <c r="AI171" s="81">
        <f t="shared" si="13"/>
        <v>0</v>
      </c>
      <c r="AJ171" s="81">
        <f t="shared" si="13"/>
        <v>12.244897959183673</v>
      </c>
      <c r="AK171" s="81">
        <f t="shared" si="13"/>
        <v>0</v>
      </c>
      <c r="AL171" s="81">
        <f t="shared" si="13"/>
        <v>0</v>
      </c>
      <c r="AM171" s="81">
        <f t="shared" si="13"/>
        <v>0</v>
      </c>
      <c r="AN171" s="81">
        <f t="shared" si="13"/>
        <v>2.0408163265306123</v>
      </c>
      <c r="AO171" s="81">
        <f t="shared" si="13"/>
        <v>6.1224489795918364</v>
      </c>
      <c r="AP171" s="81">
        <f t="shared" si="13"/>
        <v>6.1224489795918364</v>
      </c>
      <c r="AQ171" s="81">
        <f t="shared" si="13"/>
        <v>0</v>
      </c>
      <c r="AR171" s="81">
        <f t="shared" si="13"/>
        <v>0</v>
      </c>
      <c r="AS171" s="81">
        <f t="shared" si="13"/>
        <v>0</v>
      </c>
      <c r="AT171" s="81">
        <f t="shared" si="13"/>
        <v>0</v>
      </c>
      <c r="AU171" s="81">
        <f t="shared" si="13"/>
        <v>0</v>
      </c>
      <c r="AV171" s="81">
        <f t="shared" si="13"/>
        <v>0</v>
      </c>
      <c r="AW171" s="81">
        <f t="shared" si="13"/>
        <v>0</v>
      </c>
      <c r="AX171" s="81">
        <f t="shared" si="13"/>
        <v>0</v>
      </c>
      <c r="AY171" s="81">
        <f t="shared" si="13"/>
        <v>0</v>
      </c>
      <c r="AZ171" s="81">
        <f t="shared" si="11"/>
        <v>0</v>
      </c>
      <c r="BA171" s="81">
        <f t="shared" si="13"/>
        <v>0</v>
      </c>
      <c r="BB171" s="81">
        <f t="shared" si="13"/>
        <v>0</v>
      </c>
      <c r="BC171" s="81">
        <f t="shared" si="7"/>
        <v>2.0408163265306123</v>
      </c>
      <c r="BD171" s="81">
        <f t="shared" si="13"/>
        <v>2.0408163265306123</v>
      </c>
      <c r="BE171" s="81">
        <f t="shared" si="13"/>
        <v>0</v>
      </c>
      <c r="BF171" s="81">
        <f t="shared" si="13"/>
        <v>0</v>
      </c>
      <c r="BG171" s="81">
        <f t="shared" si="13"/>
        <v>4.0816326530612246</v>
      </c>
      <c r="BH171" s="81">
        <f t="shared" si="13"/>
        <v>0</v>
      </c>
      <c r="BI171" s="81">
        <f t="shared" si="13"/>
        <v>0</v>
      </c>
      <c r="BJ171" s="81">
        <f t="shared" si="13"/>
        <v>4.0816326530612246</v>
      </c>
      <c r="BK171" s="81">
        <f t="shared" si="13"/>
        <v>4.0816326530612246</v>
      </c>
      <c r="BL171" s="81">
        <f t="shared" si="13"/>
        <v>0</v>
      </c>
      <c r="BM171" s="81">
        <f t="shared" si="13"/>
        <v>0</v>
      </c>
      <c r="BN171" s="81">
        <f t="shared" si="13"/>
        <v>0</v>
      </c>
      <c r="BO171" s="81">
        <f t="shared" si="13"/>
        <v>2.0408163265306123</v>
      </c>
      <c r="BP171" s="81">
        <f t="shared" si="13"/>
        <v>2.0408163265306123</v>
      </c>
      <c r="BQ171" s="81">
        <f t="shared" si="13"/>
        <v>10.204081632653061</v>
      </c>
      <c r="BR171" s="81">
        <f t="shared" si="13"/>
        <v>2.0408163265306123</v>
      </c>
      <c r="BS171" s="81">
        <f t="shared" si="13"/>
        <v>0</v>
      </c>
      <c r="BT171" s="81">
        <f t="shared" si="13"/>
        <v>0</v>
      </c>
      <c r="BU171" s="81">
        <f t="shared" si="13"/>
        <v>0</v>
      </c>
      <c r="BV171" s="81">
        <f t="shared" ref="BV171:CK184" si="16">COUNTIF(BV$101:BV$149,$B171)/COUNTA(BV$101:BV$149)*100</f>
        <v>0</v>
      </c>
      <c r="BW171" s="81">
        <f t="shared" si="16"/>
        <v>0</v>
      </c>
      <c r="BX171" s="81">
        <f t="shared" si="16"/>
        <v>6.1224489795918364</v>
      </c>
      <c r="BY171" s="81">
        <f t="shared" si="16"/>
        <v>0</v>
      </c>
      <c r="BZ171" s="81">
        <f t="shared" si="16"/>
        <v>0</v>
      </c>
      <c r="CA171" s="81">
        <f t="shared" si="16"/>
        <v>0</v>
      </c>
      <c r="CB171" s="81">
        <f t="shared" si="16"/>
        <v>0</v>
      </c>
      <c r="CC171" s="81">
        <f t="shared" si="16"/>
        <v>0</v>
      </c>
      <c r="CD171" s="81">
        <f t="shared" si="16"/>
        <v>0</v>
      </c>
      <c r="CE171" s="81">
        <f t="shared" si="16"/>
        <v>0</v>
      </c>
      <c r="CF171" s="81">
        <f t="shared" si="16"/>
        <v>0</v>
      </c>
      <c r="CG171" s="81">
        <f t="shared" si="16"/>
        <v>2.0408163265306123</v>
      </c>
      <c r="CH171" s="81">
        <f t="shared" si="16"/>
        <v>0</v>
      </c>
      <c r="CI171" s="81">
        <f t="shared" si="16"/>
        <v>0</v>
      </c>
      <c r="CJ171" s="81">
        <f t="shared" si="16"/>
        <v>0</v>
      </c>
      <c r="CK171" s="81">
        <f t="shared" si="16"/>
        <v>0</v>
      </c>
      <c r="CL171" s="81">
        <f t="shared" si="14"/>
        <v>0</v>
      </c>
      <c r="CM171" s="81">
        <f t="shared" si="14"/>
        <v>0</v>
      </c>
      <c r="CN171" s="81">
        <f t="shared" si="14"/>
        <v>0</v>
      </c>
      <c r="CO171" s="81">
        <f t="shared" si="14"/>
        <v>0</v>
      </c>
      <c r="CP171" s="81">
        <f t="shared" si="14"/>
        <v>0</v>
      </c>
      <c r="CQ171" s="81">
        <f t="shared" si="14"/>
        <v>0</v>
      </c>
      <c r="CR171" s="81">
        <f t="shared" si="14"/>
        <v>0</v>
      </c>
      <c r="CS171" s="81">
        <f t="shared" si="14"/>
        <v>0</v>
      </c>
      <c r="CT171" s="81">
        <f t="shared" si="14"/>
        <v>0</v>
      </c>
      <c r="CU171" s="81">
        <f t="shared" si="14"/>
        <v>0</v>
      </c>
      <c r="CV171" s="81">
        <f t="shared" si="14"/>
        <v>2.0408163265306123</v>
      </c>
      <c r="CW171" s="81">
        <f t="shared" si="14"/>
        <v>0</v>
      </c>
      <c r="CX171" s="81">
        <f t="shared" si="14"/>
        <v>0</v>
      </c>
      <c r="CY171" s="81">
        <f t="shared" si="14"/>
        <v>0</v>
      </c>
      <c r="CZ171" s="81">
        <f t="shared" si="14"/>
        <v>0</v>
      </c>
      <c r="DA171" s="81">
        <f t="shared" si="14"/>
        <v>0</v>
      </c>
      <c r="DB171" s="81">
        <f t="shared" si="15"/>
        <v>0</v>
      </c>
      <c r="DC171" s="81">
        <f t="shared" si="15"/>
        <v>0</v>
      </c>
      <c r="DD171" s="81">
        <f t="shared" si="15"/>
        <v>0</v>
      </c>
      <c r="DE171" s="81">
        <f t="shared" si="15"/>
        <v>0</v>
      </c>
      <c r="DF171" s="81">
        <f t="shared" si="15"/>
        <v>0</v>
      </c>
      <c r="DG171" s="81">
        <f t="shared" si="15"/>
        <v>0</v>
      </c>
      <c r="DH171" s="81">
        <f t="shared" si="15"/>
        <v>0</v>
      </c>
      <c r="DI171" s="81">
        <f t="shared" si="15"/>
        <v>0</v>
      </c>
      <c r="DJ171" s="81">
        <f t="shared" si="15"/>
        <v>0</v>
      </c>
      <c r="DK171" s="81">
        <f t="shared" si="15"/>
        <v>0</v>
      </c>
      <c r="DL171" s="81">
        <f t="shared" si="15"/>
        <v>0</v>
      </c>
      <c r="DM171" s="81">
        <f t="shared" si="15"/>
        <v>0</v>
      </c>
      <c r="DN171" s="81">
        <f t="shared" si="15"/>
        <v>0</v>
      </c>
      <c r="DO171" s="81">
        <f t="shared" si="15"/>
        <v>0</v>
      </c>
      <c r="DP171" s="81">
        <f t="shared" si="15"/>
        <v>0</v>
      </c>
      <c r="DQ171" s="81">
        <f t="shared" si="15"/>
        <v>0</v>
      </c>
    </row>
    <row r="172" spans="1:124" x14ac:dyDescent="0.2">
      <c r="A172" s="78"/>
      <c r="B172" s="77" t="s">
        <v>99</v>
      </c>
      <c r="C172" s="77"/>
      <c r="D172" s="81">
        <f t="shared" si="9"/>
        <v>0</v>
      </c>
      <c r="E172" s="81">
        <f t="shared" si="13"/>
        <v>0</v>
      </c>
      <c r="F172" s="81">
        <f t="shared" si="13"/>
        <v>0</v>
      </c>
      <c r="G172" s="81">
        <f t="shared" si="5"/>
        <v>0</v>
      </c>
      <c r="H172" s="81">
        <f t="shared" si="5"/>
        <v>0</v>
      </c>
      <c r="I172" s="81">
        <f t="shared" si="5"/>
        <v>0</v>
      </c>
      <c r="J172" s="81">
        <f t="shared" si="5"/>
        <v>0</v>
      </c>
      <c r="K172" s="81">
        <f t="shared" si="5"/>
        <v>0</v>
      </c>
      <c r="L172" s="81">
        <f t="shared" si="5"/>
        <v>0</v>
      </c>
      <c r="M172" s="81">
        <f t="shared" si="13"/>
        <v>2.0408163265306123</v>
      </c>
      <c r="N172" s="81">
        <f t="shared" si="13"/>
        <v>4.0816326530612246</v>
      </c>
      <c r="O172" s="81">
        <f t="shared" si="6"/>
        <v>2.0408163265306123</v>
      </c>
      <c r="P172" s="81">
        <f t="shared" si="6"/>
        <v>0</v>
      </c>
      <c r="Q172" s="81">
        <f t="shared" si="6"/>
        <v>4.0816326530612246</v>
      </c>
      <c r="R172" s="95"/>
      <c r="S172" s="81">
        <f t="shared" si="13"/>
        <v>0</v>
      </c>
      <c r="T172" s="81">
        <f t="shared" si="13"/>
        <v>0</v>
      </c>
      <c r="U172" s="81">
        <f t="shared" si="13"/>
        <v>0</v>
      </c>
      <c r="V172" s="81">
        <f t="shared" si="13"/>
        <v>0</v>
      </c>
      <c r="W172" s="81">
        <f t="shared" si="13"/>
        <v>0</v>
      </c>
      <c r="X172" s="81">
        <f t="shared" si="13"/>
        <v>0</v>
      </c>
      <c r="Y172" s="95"/>
      <c r="Z172" s="81">
        <f t="shared" si="13"/>
        <v>0</v>
      </c>
      <c r="AA172" s="81">
        <f t="shared" si="13"/>
        <v>0</v>
      </c>
      <c r="AB172" s="81">
        <f t="shared" si="13"/>
        <v>0</v>
      </c>
      <c r="AC172" s="81">
        <f t="shared" si="13"/>
        <v>6.1224489795918364</v>
      </c>
      <c r="AD172" s="81">
        <f t="shared" si="13"/>
        <v>0</v>
      </c>
      <c r="AE172" s="81">
        <f t="shared" si="13"/>
        <v>4.0816326530612246</v>
      </c>
      <c r="AF172" s="81">
        <f t="shared" si="13"/>
        <v>6.1224489795918364</v>
      </c>
      <c r="AG172" s="81">
        <f t="shared" si="13"/>
        <v>10.204081632653061</v>
      </c>
      <c r="AH172" s="81">
        <f t="shared" si="13"/>
        <v>8.1632653061224492</v>
      </c>
      <c r="AI172" s="81">
        <f t="shared" si="13"/>
        <v>6.1224489795918364</v>
      </c>
      <c r="AJ172" s="81">
        <f t="shared" si="13"/>
        <v>0</v>
      </c>
      <c r="AK172" s="81">
        <f t="shared" si="13"/>
        <v>0</v>
      </c>
      <c r="AL172" s="81">
        <f t="shared" si="13"/>
        <v>6.1224489795918364</v>
      </c>
      <c r="AM172" s="81">
        <f t="shared" si="13"/>
        <v>0</v>
      </c>
      <c r="AN172" s="81">
        <f t="shared" si="13"/>
        <v>6.1224489795918364</v>
      </c>
      <c r="AO172" s="81">
        <f t="shared" si="13"/>
        <v>8.1632653061224492</v>
      </c>
      <c r="AP172" s="81">
        <f t="shared" si="13"/>
        <v>2.0408163265306123</v>
      </c>
      <c r="AQ172" s="81">
        <f t="shared" si="13"/>
        <v>0</v>
      </c>
      <c r="AR172" s="81">
        <f t="shared" si="13"/>
        <v>0</v>
      </c>
      <c r="AS172" s="81">
        <f t="shared" si="13"/>
        <v>0</v>
      </c>
      <c r="AT172" s="81">
        <f t="shared" si="13"/>
        <v>0</v>
      </c>
      <c r="AU172" s="81">
        <f t="shared" si="13"/>
        <v>0</v>
      </c>
      <c r="AV172" s="81">
        <f t="shared" si="13"/>
        <v>0</v>
      </c>
      <c r="AW172" s="81">
        <f t="shared" si="13"/>
        <v>0</v>
      </c>
      <c r="AX172" s="81">
        <f t="shared" si="13"/>
        <v>2.0408163265306123</v>
      </c>
      <c r="AY172" s="81">
        <f t="shared" si="13"/>
        <v>6.1224489795918364</v>
      </c>
      <c r="AZ172" s="81">
        <f t="shared" si="11"/>
        <v>0</v>
      </c>
      <c r="BA172" s="81">
        <f t="shared" si="13"/>
        <v>0</v>
      </c>
      <c r="BB172" s="81">
        <f t="shared" si="13"/>
        <v>0</v>
      </c>
      <c r="BC172" s="81">
        <f t="shared" si="7"/>
        <v>12.244897959183673</v>
      </c>
      <c r="BD172" s="81">
        <f t="shared" si="13"/>
        <v>0</v>
      </c>
      <c r="BE172" s="81">
        <f t="shared" si="13"/>
        <v>0</v>
      </c>
      <c r="BF172" s="81">
        <f t="shared" si="13"/>
        <v>0</v>
      </c>
      <c r="BG172" s="81">
        <f t="shared" si="13"/>
        <v>0</v>
      </c>
      <c r="BH172" s="81">
        <f t="shared" si="13"/>
        <v>0</v>
      </c>
      <c r="BI172" s="81">
        <f t="shared" si="13"/>
        <v>12.244897959183673</v>
      </c>
      <c r="BJ172" s="81">
        <f t="shared" si="13"/>
        <v>0</v>
      </c>
      <c r="BK172" s="81">
        <f t="shared" si="13"/>
        <v>4.0816326530612246</v>
      </c>
      <c r="BL172" s="81">
        <f t="shared" si="13"/>
        <v>18.367346938775512</v>
      </c>
      <c r="BM172" s="81">
        <f t="shared" si="13"/>
        <v>16.326530612244898</v>
      </c>
      <c r="BN172" s="81">
        <f t="shared" si="13"/>
        <v>0</v>
      </c>
      <c r="BO172" s="81">
        <f t="shared" si="13"/>
        <v>2.0408163265306123</v>
      </c>
      <c r="BP172" s="81">
        <f t="shared" si="13"/>
        <v>8.1632653061224492</v>
      </c>
      <c r="BQ172" s="81">
        <f t="shared" si="13"/>
        <v>10.204081632653061</v>
      </c>
      <c r="BR172" s="81">
        <f t="shared" si="13"/>
        <v>0</v>
      </c>
      <c r="BS172" s="81">
        <f t="shared" si="13"/>
        <v>0</v>
      </c>
      <c r="BT172" s="81">
        <f t="shared" si="13"/>
        <v>0</v>
      </c>
      <c r="BU172" s="81">
        <f t="shared" si="13"/>
        <v>10.204081632653061</v>
      </c>
      <c r="BV172" s="81">
        <f t="shared" si="16"/>
        <v>0</v>
      </c>
      <c r="BW172" s="81">
        <f t="shared" si="16"/>
        <v>0</v>
      </c>
      <c r="BX172" s="81">
        <f t="shared" si="16"/>
        <v>0</v>
      </c>
      <c r="BY172" s="81">
        <f t="shared" si="16"/>
        <v>0</v>
      </c>
      <c r="BZ172" s="81">
        <f t="shared" si="16"/>
        <v>4.0816326530612246</v>
      </c>
      <c r="CA172" s="81">
        <f t="shared" si="16"/>
        <v>0</v>
      </c>
      <c r="CB172" s="81">
        <f t="shared" si="16"/>
        <v>2.0408163265306123</v>
      </c>
      <c r="CC172" s="81">
        <f t="shared" si="16"/>
        <v>0</v>
      </c>
      <c r="CD172" s="81">
        <f t="shared" si="16"/>
        <v>0</v>
      </c>
      <c r="CE172" s="81">
        <f t="shared" si="16"/>
        <v>0</v>
      </c>
      <c r="CF172" s="81">
        <f t="shared" si="16"/>
        <v>0</v>
      </c>
      <c r="CG172" s="81">
        <f t="shared" si="16"/>
        <v>0</v>
      </c>
      <c r="CH172" s="81">
        <f t="shared" si="16"/>
        <v>0</v>
      </c>
      <c r="CI172" s="81">
        <f t="shared" si="16"/>
        <v>0</v>
      </c>
      <c r="CJ172" s="81">
        <f t="shared" si="16"/>
        <v>0</v>
      </c>
      <c r="CK172" s="81">
        <f t="shared" si="16"/>
        <v>0</v>
      </c>
      <c r="CL172" s="81">
        <f t="shared" si="14"/>
        <v>0</v>
      </c>
      <c r="CM172" s="81">
        <f t="shared" si="14"/>
        <v>0</v>
      </c>
      <c r="CN172" s="81">
        <f t="shared" si="14"/>
        <v>0</v>
      </c>
      <c r="CO172" s="81">
        <f t="shared" si="14"/>
        <v>0</v>
      </c>
      <c r="CP172" s="81">
        <f t="shared" si="14"/>
        <v>0</v>
      </c>
      <c r="CQ172" s="81">
        <f t="shared" si="14"/>
        <v>0</v>
      </c>
      <c r="CR172" s="81">
        <f t="shared" si="14"/>
        <v>0</v>
      </c>
      <c r="CS172" s="81">
        <f t="shared" si="14"/>
        <v>0</v>
      </c>
      <c r="CT172" s="81">
        <f t="shared" si="14"/>
        <v>0</v>
      </c>
      <c r="CU172" s="81">
        <f t="shared" si="14"/>
        <v>0</v>
      </c>
      <c r="CV172" s="81">
        <f t="shared" si="14"/>
        <v>0</v>
      </c>
      <c r="CW172" s="81">
        <f t="shared" si="14"/>
        <v>0</v>
      </c>
      <c r="CX172" s="81">
        <f t="shared" si="14"/>
        <v>0</v>
      </c>
      <c r="CY172" s="81">
        <f t="shared" si="14"/>
        <v>0</v>
      </c>
      <c r="CZ172" s="81">
        <f t="shared" si="14"/>
        <v>0</v>
      </c>
      <c r="DA172" s="81">
        <f t="shared" si="14"/>
        <v>0</v>
      </c>
      <c r="DB172" s="81">
        <f t="shared" si="15"/>
        <v>0</v>
      </c>
      <c r="DC172" s="81">
        <f t="shared" si="15"/>
        <v>0</v>
      </c>
      <c r="DD172" s="81">
        <f t="shared" si="15"/>
        <v>0</v>
      </c>
      <c r="DE172" s="81">
        <f t="shared" si="15"/>
        <v>0</v>
      </c>
      <c r="DF172" s="81">
        <f t="shared" si="15"/>
        <v>0</v>
      </c>
      <c r="DG172" s="81">
        <f t="shared" si="15"/>
        <v>0</v>
      </c>
      <c r="DH172" s="81">
        <f t="shared" si="15"/>
        <v>0</v>
      </c>
      <c r="DI172" s="81">
        <f t="shared" si="15"/>
        <v>0</v>
      </c>
      <c r="DJ172" s="81">
        <f t="shared" si="15"/>
        <v>0</v>
      </c>
      <c r="DK172" s="81">
        <f t="shared" si="15"/>
        <v>0</v>
      </c>
      <c r="DL172" s="81">
        <f t="shared" si="15"/>
        <v>0</v>
      </c>
      <c r="DM172" s="81">
        <f t="shared" si="15"/>
        <v>0</v>
      </c>
      <c r="DN172" s="81">
        <f t="shared" si="15"/>
        <v>0</v>
      </c>
      <c r="DO172" s="81">
        <f t="shared" si="15"/>
        <v>0</v>
      </c>
      <c r="DP172" s="81">
        <f t="shared" si="15"/>
        <v>0</v>
      </c>
      <c r="DQ172" s="81">
        <f t="shared" si="15"/>
        <v>0</v>
      </c>
    </row>
    <row r="173" spans="1:124" x14ac:dyDescent="0.2">
      <c r="A173" s="78"/>
      <c r="B173" s="77" t="s">
        <v>95</v>
      </c>
      <c r="C173" s="77"/>
      <c r="D173" s="81">
        <f t="shared" si="9"/>
        <v>0</v>
      </c>
      <c r="E173" s="81">
        <f t="shared" si="13"/>
        <v>0</v>
      </c>
      <c r="F173" s="81">
        <f t="shared" si="13"/>
        <v>0</v>
      </c>
      <c r="G173" s="81">
        <f t="shared" si="5"/>
        <v>0</v>
      </c>
      <c r="H173" s="81">
        <f t="shared" si="5"/>
        <v>0</v>
      </c>
      <c r="I173" s="81">
        <f t="shared" si="5"/>
        <v>0</v>
      </c>
      <c r="J173" s="81">
        <f t="shared" si="5"/>
        <v>0</v>
      </c>
      <c r="K173" s="81">
        <f t="shared" si="5"/>
        <v>0</v>
      </c>
      <c r="L173" s="81">
        <f t="shared" si="5"/>
        <v>2.0408163265306123</v>
      </c>
      <c r="M173" s="81">
        <f t="shared" si="13"/>
        <v>0</v>
      </c>
      <c r="N173" s="81">
        <f t="shared" si="13"/>
        <v>0</v>
      </c>
      <c r="O173" s="81">
        <f t="shared" si="6"/>
        <v>0</v>
      </c>
      <c r="P173" s="81">
        <f t="shared" si="6"/>
        <v>2.0408163265306123</v>
      </c>
      <c r="Q173" s="81">
        <f t="shared" si="6"/>
        <v>4.0816326530612246</v>
      </c>
      <c r="R173" s="95"/>
      <c r="S173" s="81">
        <f t="shared" si="13"/>
        <v>0</v>
      </c>
      <c r="T173" s="81">
        <f t="shared" si="13"/>
        <v>0</v>
      </c>
      <c r="U173" s="81">
        <f t="shared" si="13"/>
        <v>0</v>
      </c>
      <c r="V173" s="81">
        <f t="shared" si="13"/>
        <v>0</v>
      </c>
      <c r="W173" s="81">
        <f t="shared" si="13"/>
        <v>0</v>
      </c>
      <c r="X173" s="81">
        <f t="shared" si="13"/>
        <v>0</v>
      </c>
      <c r="Y173" s="95"/>
      <c r="Z173" s="81">
        <f t="shared" si="13"/>
        <v>0</v>
      </c>
      <c r="AA173" s="81">
        <f t="shared" si="13"/>
        <v>0</v>
      </c>
      <c r="AB173" s="81">
        <f t="shared" si="13"/>
        <v>0</v>
      </c>
      <c r="AC173" s="81">
        <f t="shared" si="13"/>
        <v>0</v>
      </c>
      <c r="AD173" s="81">
        <f t="shared" si="13"/>
        <v>0</v>
      </c>
      <c r="AE173" s="81">
        <f t="shared" si="13"/>
        <v>0</v>
      </c>
      <c r="AF173" s="81">
        <f t="shared" si="13"/>
        <v>0</v>
      </c>
      <c r="AG173" s="81">
        <f t="shared" si="13"/>
        <v>2.0408163265306123</v>
      </c>
      <c r="AH173" s="81">
        <f t="shared" si="13"/>
        <v>0</v>
      </c>
      <c r="AI173" s="81">
        <f t="shared" si="13"/>
        <v>0</v>
      </c>
      <c r="AJ173" s="81">
        <f t="shared" si="13"/>
        <v>0</v>
      </c>
      <c r="AK173" s="81">
        <f t="shared" si="13"/>
        <v>2.0408163265306123</v>
      </c>
      <c r="AL173" s="81">
        <f t="shared" si="13"/>
        <v>2.0408163265306123</v>
      </c>
      <c r="AM173" s="81">
        <f t="shared" si="13"/>
        <v>0</v>
      </c>
      <c r="AN173" s="81">
        <f t="shared" si="13"/>
        <v>28.571428571428569</v>
      </c>
      <c r="AO173" s="81">
        <f t="shared" si="13"/>
        <v>0</v>
      </c>
      <c r="AP173" s="81">
        <f t="shared" si="13"/>
        <v>8.1632653061224492</v>
      </c>
      <c r="AQ173" s="81">
        <f t="shared" si="13"/>
        <v>8.1632653061224492</v>
      </c>
      <c r="AR173" s="81">
        <f t="shared" si="13"/>
        <v>6.1224489795918364</v>
      </c>
      <c r="AS173" s="81">
        <f t="shared" si="13"/>
        <v>0</v>
      </c>
      <c r="AT173" s="81">
        <f t="shared" si="13"/>
        <v>2.0408163265306123</v>
      </c>
      <c r="AU173" s="81">
        <f t="shared" si="13"/>
        <v>0</v>
      </c>
      <c r="AV173" s="81">
        <f t="shared" si="13"/>
        <v>12.244897959183673</v>
      </c>
      <c r="AW173" s="81">
        <f t="shared" si="13"/>
        <v>0</v>
      </c>
      <c r="AX173" s="81">
        <f t="shared" si="13"/>
        <v>0</v>
      </c>
      <c r="AY173" s="81">
        <f t="shared" si="13"/>
        <v>0</v>
      </c>
      <c r="AZ173" s="81">
        <f t="shared" si="11"/>
        <v>0</v>
      </c>
      <c r="BA173" s="81">
        <f t="shared" si="13"/>
        <v>0</v>
      </c>
      <c r="BB173" s="81">
        <f t="shared" si="13"/>
        <v>0</v>
      </c>
      <c r="BC173" s="81">
        <f t="shared" si="7"/>
        <v>0</v>
      </c>
      <c r="BD173" s="81">
        <f t="shared" si="13"/>
        <v>0</v>
      </c>
      <c r="BE173" s="81">
        <f t="shared" si="13"/>
        <v>2.0408163265306123</v>
      </c>
      <c r="BF173" s="81">
        <f t="shared" si="13"/>
        <v>20.408163265306122</v>
      </c>
      <c r="BG173" s="81">
        <f t="shared" si="13"/>
        <v>22.448979591836736</v>
      </c>
      <c r="BH173" s="81">
        <f t="shared" si="13"/>
        <v>0</v>
      </c>
      <c r="BI173" s="81">
        <f t="shared" si="13"/>
        <v>0</v>
      </c>
      <c r="BJ173" s="81">
        <f t="shared" si="13"/>
        <v>0</v>
      </c>
      <c r="BK173" s="81">
        <f t="shared" si="13"/>
        <v>6.1224489795918364</v>
      </c>
      <c r="BL173" s="81">
        <f t="shared" si="13"/>
        <v>8.1632653061224492</v>
      </c>
      <c r="BM173" s="81">
        <f t="shared" si="13"/>
        <v>0</v>
      </c>
      <c r="BN173" s="81">
        <f t="shared" si="13"/>
        <v>4.0816326530612246</v>
      </c>
      <c r="BO173" s="81">
        <f t="shared" si="13"/>
        <v>10.204081632653061</v>
      </c>
      <c r="BP173" s="81">
        <f t="shared" si="13"/>
        <v>16.326530612244898</v>
      </c>
      <c r="BQ173" s="81">
        <f t="shared" si="13"/>
        <v>0</v>
      </c>
      <c r="BR173" s="81">
        <f t="shared" si="13"/>
        <v>10.204081632653061</v>
      </c>
      <c r="BS173" s="81">
        <f t="shared" si="13"/>
        <v>6.1224489795918364</v>
      </c>
      <c r="BT173" s="81">
        <f t="shared" si="13"/>
        <v>0</v>
      </c>
      <c r="BU173" s="81">
        <f t="shared" si="13"/>
        <v>0</v>
      </c>
      <c r="BV173" s="81">
        <f t="shared" si="16"/>
        <v>4.0816326530612246</v>
      </c>
      <c r="BW173" s="81">
        <f t="shared" si="16"/>
        <v>6.1224489795918364</v>
      </c>
      <c r="BX173" s="81">
        <f t="shared" si="16"/>
        <v>2.0408163265306123</v>
      </c>
      <c r="BY173" s="81">
        <f t="shared" si="16"/>
        <v>0</v>
      </c>
      <c r="BZ173" s="81">
        <f t="shared" si="16"/>
        <v>0</v>
      </c>
      <c r="CA173" s="81">
        <f t="shared" si="16"/>
        <v>2.0408163265306123</v>
      </c>
      <c r="CB173" s="81">
        <f t="shared" si="16"/>
        <v>0</v>
      </c>
      <c r="CC173" s="81">
        <f t="shared" si="16"/>
        <v>0</v>
      </c>
      <c r="CD173" s="81">
        <f t="shared" si="16"/>
        <v>0</v>
      </c>
      <c r="CE173" s="81">
        <f t="shared" si="16"/>
        <v>0</v>
      </c>
      <c r="CF173" s="81">
        <f t="shared" si="16"/>
        <v>2.0408163265306123</v>
      </c>
      <c r="CG173" s="81">
        <f t="shared" si="16"/>
        <v>0</v>
      </c>
      <c r="CH173" s="81">
        <f t="shared" si="16"/>
        <v>0</v>
      </c>
      <c r="CI173" s="81">
        <f t="shared" si="16"/>
        <v>2.0408163265306123</v>
      </c>
      <c r="CJ173" s="81">
        <f t="shared" si="16"/>
        <v>2.0408163265306123</v>
      </c>
      <c r="CK173" s="81">
        <f t="shared" si="16"/>
        <v>2.0408163265306123</v>
      </c>
      <c r="CL173" s="81">
        <f t="shared" si="14"/>
        <v>8.1632653061224492</v>
      </c>
      <c r="CM173" s="81">
        <f t="shared" si="14"/>
        <v>8.1632653061224492</v>
      </c>
      <c r="CN173" s="81">
        <f t="shared" si="14"/>
        <v>0</v>
      </c>
      <c r="CO173" s="81">
        <f t="shared" si="14"/>
        <v>2.0408163265306123</v>
      </c>
      <c r="CP173" s="81">
        <f t="shared" si="14"/>
        <v>0</v>
      </c>
      <c r="CQ173" s="81">
        <f t="shared" si="14"/>
        <v>0</v>
      </c>
      <c r="CR173" s="81">
        <f t="shared" si="14"/>
        <v>0</v>
      </c>
      <c r="CS173" s="81">
        <f t="shared" si="14"/>
        <v>0</v>
      </c>
      <c r="CT173" s="81">
        <f t="shared" si="14"/>
        <v>0</v>
      </c>
      <c r="CU173" s="81">
        <f t="shared" si="14"/>
        <v>0</v>
      </c>
      <c r="CV173" s="81">
        <f t="shared" si="14"/>
        <v>0</v>
      </c>
      <c r="CW173" s="81">
        <f t="shared" si="14"/>
        <v>0</v>
      </c>
      <c r="CX173" s="81">
        <f t="shared" si="14"/>
        <v>6.1224489795918364</v>
      </c>
      <c r="CY173" s="81">
        <f t="shared" si="14"/>
        <v>0</v>
      </c>
      <c r="CZ173" s="81">
        <f t="shared" si="14"/>
        <v>0</v>
      </c>
      <c r="DA173" s="81">
        <f t="shared" si="14"/>
        <v>0</v>
      </c>
      <c r="DB173" s="81">
        <f t="shared" si="15"/>
        <v>0</v>
      </c>
      <c r="DC173" s="81">
        <f t="shared" si="15"/>
        <v>0</v>
      </c>
      <c r="DD173" s="81">
        <f t="shared" si="15"/>
        <v>0</v>
      </c>
      <c r="DE173" s="81">
        <f t="shared" si="15"/>
        <v>6.1224489795918364</v>
      </c>
      <c r="DF173" s="81">
        <f t="shared" si="15"/>
        <v>0</v>
      </c>
      <c r="DG173" s="81">
        <f t="shared" si="15"/>
        <v>0</v>
      </c>
      <c r="DH173" s="81">
        <f t="shared" si="15"/>
        <v>0</v>
      </c>
      <c r="DI173" s="81">
        <f t="shared" si="15"/>
        <v>0</v>
      </c>
      <c r="DJ173" s="81">
        <f t="shared" si="15"/>
        <v>0</v>
      </c>
      <c r="DK173" s="81">
        <f t="shared" si="15"/>
        <v>0</v>
      </c>
      <c r="DL173" s="81">
        <f t="shared" si="15"/>
        <v>0</v>
      </c>
      <c r="DM173" s="81">
        <f t="shared" si="15"/>
        <v>6.1224489795918364</v>
      </c>
      <c r="DN173" s="81">
        <f t="shared" si="15"/>
        <v>0</v>
      </c>
      <c r="DO173" s="81">
        <f t="shared" si="15"/>
        <v>6.1224489795918364</v>
      </c>
      <c r="DP173" s="81">
        <f t="shared" si="15"/>
        <v>0</v>
      </c>
      <c r="DQ173" s="81">
        <f t="shared" si="15"/>
        <v>0</v>
      </c>
    </row>
    <row r="174" spans="1:124" x14ac:dyDescent="0.2">
      <c r="A174" s="78"/>
      <c r="B174" s="77" t="s">
        <v>94</v>
      </c>
      <c r="C174" s="77"/>
      <c r="D174" s="81">
        <f t="shared" si="9"/>
        <v>0</v>
      </c>
      <c r="E174" s="81">
        <f t="shared" si="13"/>
        <v>0</v>
      </c>
      <c r="F174" s="81">
        <f t="shared" si="13"/>
        <v>0</v>
      </c>
      <c r="G174" s="81">
        <f t="shared" si="5"/>
        <v>0</v>
      </c>
      <c r="H174" s="81">
        <f t="shared" si="5"/>
        <v>0</v>
      </c>
      <c r="I174" s="81">
        <f t="shared" si="5"/>
        <v>0</v>
      </c>
      <c r="J174" s="81">
        <f t="shared" si="5"/>
        <v>0</v>
      </c>
      <c r="K174" s="81">
        <f t="shared" si="5"/>
        <v>0</v>
      </c>
      <c r="L174" s="81">
        <f t="shared" si="5"/>
        <v>2.0408163265306123</v>
      </c>
      <c r="M174" s="81">
        <f t="shared" ref="M174:W184" si="17">COUNTIF(M$101:M$149,$B174)/COUNTA(M$101:M$149)*100</f>
        <v>4.0816326530612246</v>
      </c>
      <c r="N174" s="81">
        <f t="shared" si="17"/>
        <v>0</v>
      </c>
      <c r="O174" s="81">
        <f t="shared" si="6"/>
        <v>14.285714285714285</v>
      </c>
      <c r="P174" s="81">
        <f t="shared" si="6"/>
        <v>0</v>
      </c>
      <c r="Q174" s="81">
        <f t="shared" si="6"/>
        <v>12.244897959183673</v>
      </c>
      <c r="R174" s="95"/>
      <c r="S174" s="81">
        <f t="shared" si="17"/>
        <v>0</v>
      </c>
      <c r="T174" s="81">
        <f t="shared" si="17"/>
        <v>0</v>
      </c>
      <c r="U174" s="81">
        <f t="shared" si="17"/>
        <v>0</v>
      </c>
      <c r="V174" s="81">
        <f t="shared" si="17"/>
        <v>8.1632653061224492</v>
      </c>
      <c r="W174" s="81">
        <f t="shared" si="17"/>
        <v>2.0408163265306123</v>
      </c>
      <c r="X174" s="81">
        <f t="shared" ref="X174:AQ184" si="18">COUNTIF(X$101:X$149,$B174)/COUNTA(X$101:X$149)*100</f>
        <v>0</v>
      </c>
      <c r="Y174" s="95"/>
      <c r="Z174" s="81">
        <f t="shared" si="18"/>
        <v>0</v>
      </c>
      <c r="AA174" s="81">
        <f t="shared" si="18"/>
        <v>6.1224489795918364</v>
      </c>
      <c r="AB174" s="81">
        <f t="shared" si="18"/>
        <v>0</v>
      </c>
      <c r="AC174" s="81">
        <f t="shared" si="18"/>
        <v>2.0408163265306123</v>
      </c>
      <c r="AD174" s="81">
        <f t="shared" si="18"/>
        <v>0</v>
      </c>
      <c r="AE174" s="81">
        <f t="shared" si="18"/>
        <v>18.367346938775512</v>
      </c>
      <c r="AF174" s="81">
        <f t="shared" si="18"/>
        <v>12.244897959183673</v>
      </c>
      <c r="AG174" s="81">
        <f t="shared" si="18"/>
        <v>0</v>
      </c>
      <c r="AH174" s="81">
        <f t="shared" si="18"/>
        <v>28.571428571428569</v>
      </c>
      <c r="AI174" s="81">
        <f t="shared" si="18"/>
        <v>16.326530612244898</v>
      </c>
      <c r="AJ174" s="81">
        <f t="shared" si="18"/>
        <v>12.244897959183673</v>
      </c>
      <c r="AK174" s="81">
        <f t="shared" si="18"/>
        <v>10.204081632653061</v>
      </c>
      <c r="AL174" s="81">
        <f t="shared" si="18"/>
        <v>36.734693877551024</v>
      </c>
      <c r="AM174" s="81">
        <f t="shared" si="18"/>
        <v>0</v>
      </c>
      <c r="AN174" s="81">
        <f t="shared" si="18"/>
        <v>0</v>
      </c>
      <c r="AO174" s="81">
        <f t="shared" si="18"/>
        <v>24.489795918367346</v>
      </c>
      <c r="AP174" s="81">
        <f t="shared" si="18"/>
        <v>36.734693877551024</v>
      </c>
      <c r="AQ174" s="81">
        <f t="shared" si="18"/>
        <v>0</v>
      </c>
      <c r="AR174" s="81">
        <f t="shared" ref="AR174:BG184" si="19">COUNTIF(AR$101:AR$149,$B174)/COUNTA(AR$101:AR$149)*100</f>
        <v>6.1224489795918364</v>
      </c>
      <c r="AS174" s="81">
        <f t="shared" si="19"/>
        <v>0</v>
      </c>
      <c r="AT174" s="81">
        <f t="shared" si="19"/>
        <v>0</v>
      </c>
      <c r="AU174" s="81">
        <f t="shared" si="19"/>
        <v>4.0816326530612246</v>
      </c>
      <c r="AV174" s="81">
        <f t="shared" si="19"/>
        <v>0</v>
      </c>
      <c r="AW174" s="81">
        <f t="shared" si="19"/>
        <v>0</v>
      </c>
      <c r="AX174" s="81">
        <f t="shared" si="19"/>
        <v>0</v>
      </c>
      <c r="AY174" s="81">
        <f t="shared" si="19"/>
        <v>4.0816326530612246</v>
      </c>
      <c r="AZ174" s="81">
        <f t="shared" si="11"/>
        <v>0</v>
      </c>
      <c r="BA174" s="81">
        <f t="shared" si="19"/>
        <v>0</v>
      </c>
      <c r="BB174" s="81">
        <f t="shared" si="19"/>
        <v>0</v>
      </c>
      <c r="BC174" s="81">
        <f t="shared" si="7"/>
        <v>20.408163265306122</v>
      </c>
      <c r="BD174" s="81">
        <f t="shared" si="19"/>
        <v>0</v>
      </c>
      <c r="BE174" s="81">
        <f t="shared" si="19"/>
        <v>6.1224489795918364</v>
      </c>
      <c r="BF174" s="81">
        <f t="shared" si="19"/>
        <v>0</v>
      </c>
      <c r="BG174" s="81">
        <f t="shared" si="19"/>
        <v>0</v>
      </c>
      <c r="BH174" s="81">
        <f t="shared" ref="BH174:BU184" si="20">COUNTIF(BH$101:BH$149,$B174)/COUNTA(BH$101:BH$149)*100</f>
        <v>10.204081632653061</v>
      </c>
      <c r="BI174" s="81">
        <f t="shared" si="20"/>
        <v>36.734693877551024</v>
      </c>
      <c r="BJ174" s="81">
        <f t="shared" si="20"/>
        <v>0</v>
      </c>
      <c r="BK174" s="81">
        <f t="shared" si="20"/>
        <v>0</v>
      </c>
      <c r="BL174" s="81">
        <f t="shared" si="20"/>
        <v>42.857142857142854</v>
      </c>
      <c r="BM174" s="81">
        <f t="shared" si="20"/>
        <v>24.489795918367346</v>
      </c>
      <c r="BN174" s="81">
        <f t="shared" si="20"/>
        <v>0</v>
      </c>
      <c r="BO174" s="81">
        <f t="shared" si="20"/>
        <v>0</v>
      </c>
      <c r="BP174" s="81">
        <f t="shared" si="20"/>
        <v>2.0408163265306123</v>
      </c>
      <c r="BQ174" s="81">
        <f t="shared" si="20"/>
        <v>0</v>
      </c>
      <c r="BR174" s="81">
        <f t="shared" si="20"/>
        <v>0</v>
      </c>
      <c r="BS174" s="81">
        <f t="shared" si="20"/>
        <v>2.0408163265306123</v>
      </c>
      <c r="BT174" s="81">
        <f t="shared" si="20"/>
        <v>2.0408163265306123</v>
      </c>
      <c r="BU174" s="81">
        <f t="shared" si="20"/>
        <v>0</v>
      </c>
      <c r="BV174" s="81">
        <f t="shared" si="16"/>
        <v>8.1632653061224492</v>
      </c>
      <c r="BW174" s="81">
        <f t="shared" si="16"/>
        <v>0</v>
      </c>
      <c r="BX174" s="81">
        <f t="shared" si="16"/>
        <v>0</v>
      </c>
      <c r="BY174" s="81">
        <f t="shared" si="16"/>
        <v>0</v>
      </c>
      <c r="BZ174" s="81">
        <f t="shared" si="16"/>
        <v>4.0816326530612246</v>
      </c>
      <c r="CA174" s="81">
        <f t="shared" si="16"/>
        <v>0</v>
      </c>
      <c r="CB174" s="81">
        <f t="shared" si="16"/>
        <v>2.0408163265306123</v>
      </c>
      <c r="CC174" s="81">
        <f t="shared" si="16"/>
        <v>0</v>
      </c>
      <c r="CD174" s="81">
        <f t="shared" si="16"/>
        <v>2.0408163265306123</v>
      </c>
      <c r="CE174" s="81">
        <f t="shared" si="16"/>
        <v>2.0408163265306123</v>
      </c>
      <c r="CF174" s="81">
        <f t="shared" si="16"/>
        <v>0</v>
      </c>
      <c r="CG174" s="81">
        <f t="shared" si="16"/>
        <v>0</v>
      </c>
      <c r="CH174" s="81">
        <f t="shared" si="16"/>
        <v>0</v>
      </c>
      <c r="CI174" s="81">
        <f t="shared" si="16"/>
        <v>0</v>
      </c>
      <c r="CJ174" s="81">
        <f t="shared" si="16"/>
        <v>0</v>
      </c>
      <c r="CK174" s="81">
        <f t="shared" si="16"/>
        <v>0</v>
      </c>
      <c r="CL174" s="81">
        <f t="shared" si="14"/>
        <v>0</v>
      </c>
      <c r="CM174" s="81">
        <f t="shared" si="14"/>
        <v>0</v>
      </c>
      <c r="CN174" s="81">
        <f t="shared" si="14"/>
        <v>0</v>
      </c>
      <c r="CO174" s="81">
        <f t="shared" si="14"/>
        <v>0</v>
      </c>
      <c r="CP174" s="81">
        <f t="shared" si="14"/>
        <v>0</v>
      </c>
      <c r="CQ174" s="81">
        <f t="shared" si="14"/>
        <v>0</v>
      </c>
      <c r="CR174" s="81">
        <f t="shared" si="14"/>
        <v>6.1224489795918364</v>
      </c>
      <c r="CS174" s="81">
        <f t="shared" si="14"/>
        <v>0</v>
      </c>
      <c r="CT174" s="81">
        <f t="shared" si="14"/>
        <v>0</v>
      </c>
      <c r="CU174" s="81">
        <f t="shared" si="14"/>
        <v>0</v>
      </c>
      <c r="CV174" s="81">
        <f t="shared" si="14"/>
        <v>0</v>
      </c>
      <c r="CW174" s="81">
        <f t="shared" si="14"/>
        <v>0</v>
      </c>
      <c r="CX174" s="81">
        <f t="shared" si="14"/>
        <v>0</v>
      </c>
      <c r="CY174" s="81">
        <f t="shared" si="14"/>
        <v>0</v>
      </c>
      <c r="CZ174" s="81">
        <f t="shared" si="14"/>
        <v>6.1224489795918364</v>
      </c>
      <c r="DA174" s="81">
        <f t="shared" si="14"/>
        <v>0</v>
      </c>
      <c r="DB174" s="81">
        <f t="shared" si="15"/>
        <v>0</v>
      </c>
      <c r="DC174" s="81">
        <f t="shared" si="15"/>
        <v>0</v>
      </c>
      <c r="DD174" s="81">
        <f t="shared" si="15"/>
        <v>0</v>
      </c>
      <c r="DE174" s="81">
        <f t="shared" si="15"/>
        <v>0</v>
      </c>
      <c r="DF174" s="81">
        <f t="shared" si="15"/>
        <v>0</v>
      </c>
      <c r="DG174" s="81">
        <f t="shared" si="15"/>
        <v>0</v>
      </c>
      <c r="DH174" s="81">
        <f t="shared" si="15"/>
        <v>0</v>
      </c>
      <c r="DI174" s="81">
        <f t="shared" si="15"/>
        <v>0</v>
      </c>
      <c r="DJ174" s="81">
        <f t="shared" si="15"/>
        <v>0</v>
      </c>
      <c r="DK174" s="81">
        <f t="shared" si="15"/>
        <v>6.1224489795918364</v>
      </c>
      <c r="DL174" s="81">
        <f t="shared" si="15"/>
        <v>0</v>
      </c>
      <c r="DM174" s="81">
        <f t="shared" si="15"/>
        <v>0</v>
      </c>
      <c r="DN174" s="81">
        <f t="shared" si="15"/>
        <v>0</v>
      </c>
      <c r="DO174" s="81">
        <f t="shared" si="15"/>
        <v>0</v>
      </c>
      <c r="DP174" s="81">
        <f t="shared" si="15"/>
        <v>0</v>
      </c>
      <c r="DQ174" s="81">
        <f t="shared" si="15"/>
        <v>0</v>
      </c>
    </row>
    <row r="175" spans="1:124" x14ac:dyDescent="0.2">
      <c r="A175" s="78"/>
      <c r="B175" s="77" t="s">
        <v>101</v>
      </c>
      <c r="C175" s="77"/>
      <c r="D175" s="81">
        <f t="shared" si="9"/>
        <v>0</v>
      </c>
      <c r="E175" s="81">
        <f t="shared" si="9"/>
        <v>0</v>
      </c>
      <c r="F175" s="81">
        <f t="shared" si="9"/>
        <v>0</v>
      </c>
      <c r="G175" s="81">
        <f t="shared" si="9"/>
        <v>2.0408163265306123</v>
      </c>
      <c r="H175" s="81">
        <f t="shared" si="9"/>
        <v>0</v>
      </c>
      <c r="I175" s="81">
        <f t="shared" si="9"/>
        <v>0</v>
      </c>
      <c r="J175" s="81">
        <f t="shared" si="9"/>
        <v>0</v>
      </c>
      <c r="K175" s="81">
        <f t="shared" si="9"/>
        <v>0</v>
      </c>
      <c r="L175" s="81">
        <f t="shared" si="9"/>
        <v>0</v>
      </c>
      <c r="M175" s="81">
        <f t="shared" si="9"/>
        <v>0</v>
      </c>
      <c r="N175" s="81">
        <f t="shared" si="9"/>
        <v>0</v>
      </c>
      <c r="O175" s="81">
        <f t="shared" si="6"/>
        <v>0</v>
      </c>
      <c r="P175" s="81">
        <f t="shared" si="6"/>
        <v>0</v>
      </c>
      <c r="Q175" s="81">
        <f t="shared" si="6"/>
        <v>0</v>
      </c>
      <c r="R175" s="95"/>
      <c r="S175" s="81">
        <f t="shared" si="9"/>
        <v>0</v>
      </c>
      <c r="T175" s="81">
        <f t="shared" si="9"/>
        <v>0</v>
      </c>
      <c r="U175" s="81">
        <f t="shared" si="17"/>
        <v>0</v>
      </c>
      <c r="V175" s="81">
        <f t="shared" si="17"/>
        <v>0</v>
      </c>
      <c r="W175" s="81">
        <f t="shared" si="17"/>
        <v>0</v>
      </c>
      <c r="X175" s="81">
        <f t="shared" si="18"/>
        <v>0</v>
      </c>
      <c r="Y175" s="95"/>
      <c r="Z175" s="81">
        <f t="shared" si="18"/>
        <v>0</v>
      </c>
      <c r="AA175" s="81">
        <f t="shared" si="18"/>
        <v>0</v>
      </c>
      <c r="AB175" s="81">
        <f t="shared" si="18"/>
        <v>0</v>
      </c>
      <c r="AC175" s="81">
        <f t="shared" si="18"/>
        <v>0</v>
      </c>
      <c r="AD175" s="81">
        <f t="shared" si="18"/>
        <v>6.1224489795918364</v>
      </c>
      <c r="AE175" s="81">
        <f t="shared" si="18"/>
        <v>0</v>
      </c>
      <c r="AF175" s="81">
        <f t="shared" si="18"/>
        <v>4.0816326530612246</v>
      </c>
      <c r="AG175" s="81">
        <f t="shared" si="18"/>
        <v>2.0408163265306123</v>
      </c>
      <c r="AH175" s="81">
        <f t="shared" si="18"/>
        <v>0</v>
      </c>
      <c r="AI175" s="81">
        <f t="shared" si="18"/>
        <v>6.1224489795918364</v>
      </c>
      <c r="AJ175" s="81">
        <f t="shared" si="18"/>
        <v>0</v>
      </c>
      <c r="AK175" s="81">
        <f t="shared" si="18"/>
        <v>0</v>
      </c>
      <c r="AL175" s="81">
        <f t="shared" si="18"/>
        <v>8.1632653061224492</v>
      </c>
      <c r="AM175" s="81">
        <f t="shared" si="18"/>
        <v>0</v>
      </c>
      <c r="AN175" s="81">
        <f t="shared" si="18"/>
        <v>0</v>
      </c>
      <c r="AO175" s="81">
        <f t="shared" si="18"/>
        <v>0</v>
      </c>
      <c r="AP175" s="81">
        <f t="shared" si="18"/>
        <v>8.1632653061224492</v>
      </c>
      <c r="AQ175" s="81">
        <f t="shared" si="18"/>
        <v>0</v>
      </c>
      <c r="AR175" s="81">
        <f t="shared" si="19"/>
        <v>0</v>
      </c>
      <c r="AS175" s="81">
        <f t="shared" si="19"/>
        <v>0</v>
      </c>
      <c r="AT175" s="81">
        <f t="shared" si="19"/>
        <v>2.0408163265306123</v>
      </c>
      <c r="AU175" s="81">
        <f t="shared" si="19"/>
        <v>0</v>
      </c>
      <c r="AV175" s="81">
        <f t="shared" si="19"/>
        <v>0</v>
      </c>
      <c r="AW175" s="81">
        <f t="shared" si="19"/>
        <v>0</v>
      </c>
      <c r="AX175" s="81">
        <f t="shared" si="19"/>
        <v>0</v>
      </c>
      <c r="AY175" s="81">
        <f t="shared" si="19"/>
        <v>0</v>
      </c>
      <c r="AZ175" s="81">
        <f t="shared" si="11"/>
        <v>0</v>
      </c>
      <c r="BA175" s="81">
        <f t="shared" si="19"/>
        <v>0</v>
      </c>
      <c r="BB175" s="81">
        <f t="shared" si="19"/>
        <v>0</v>
      </c>
      <c r="BC175" s="81">
        <f t="shared" si="7"/>
        <v>10.204081632653061</v>
      </c>
      <c r="BD175" s="81">
        <f t="shared" si="19"/>
        <v>0</v>
      </c>
      <c r="BE175" s="81">
        <f t="shared" si="19"/>
        <v>0</v>
      </c>
      <c r="BF175" s="81">
        <f t="shared" si="19"/>
        <v>4.0816326530612246</v>
      </c>
      <c r="BG175" s="81">
        <f t="shared" si="19"/>
        <v>0</v>
      </c>
      <c r="BH175" s="81">
        <f t="shared" si="20"/>
        <v>0</v>
      </c>
      <c r="BI175" s="81">
        <f t="shared" si="20"/>
        <v>0</v>
      </c>
      <c r="BJ175" s="81">
        <f t="shared" si="20"/>
        <v>0</v>
      </c>
      <c r="BK175" s="81">
        <f t="shared" si="20"/>
        <v>0</v>
      </c>
      <c r="BL175" s="81">
        <f t="shared" si="20"/>
        <v>0</v>
      </c>
      <c r="BM175" s="81">
        <f t="shared" si="20"/>
        <v>18.367346938775512</v>
      </c>
      <c r="BN175" s="81">
        <f t="shared" si="20"/>
        <v>0</v>
      </c>
      <c r="BO175" s="81">
        <f t="shared" si="20"/>
        <v>0</v>
      </c>
      <c r="BP175" s="81">
        <f t="shared" si="20"/>
        <v>4.0816326530612246</v>
      </c>
      <c r="BQ175" s="81">
        <f t="shared" si="20"/>
        <v>0</v>
      </c>
      <c r="BR175" s="81">
        <f t="shared" si="20"/>
        <v>0</v>
      </c>
      <c r="BS175" s="81">
        <f t="shared" si="20"/>
        <v>0</v>
      </c>
      <c r="BT175" s="81">
        <f t="shared" si="20"/>
        <v>0</v>
      </c>
      <c r="BU175" s="81">
        <f t="shared" si="20"/>
        <v>0</v>
      </c>
      <c r="BV175" s="81">
        <f t="shared" si="16"/>
        <v>0</v>
      </c>
      <c r="BW175" s="81">
        <f t="shared" si="16"/>
        <v>0</v>
      </c>
      <c r="BX175" s="81">
        <f t="shared" si="16"/>
        <v>0</v>
      </c>
      <c r="BY175" s="81">
        <f t="shared" si="16"/>
        <v>0</v>
      </c>
      <c r="BZ175" s="81">
        <f t="shared" si="16"/>
        <v>4.0816326530612246</v>
      </c>
      <c r="CA175" s="81">
        <f t="shared" si="16"/>
        <v>0</v>
      </c>
      <c r="CB175" s="81">
        <f t="shared" si="16"/>
        <v>0</v>
      </c>
      <c r="CC175" s="81">
        <f t="shared" si="16"/>
        <v>0</v>
      </c>
      <c r="CD175" s="81">
        <f t="shared" si="16"/>
        <v>0</v>
      </c>
      <c r="CE175" s="81">
        <f t="shared" si="16"/>
        <v>0</v>
      </c>
      <c r="CF175" s="81">
        <f t="shared" si="16"/>
        <v>0</v>
      </c>
      <c r="CG175" s="81">
        <f t="shared" si="16"/>
        <v>0</v>
      </c>
      <c r="CH175" s="81">
        <f t="shared" si="16"/>
        <v>0</v>
      </c>
      <c r="CI175" s="81">
        <f t="shared" si="16"/>
        <v>0</v>
      </c>
      <c r="CJ175" s="81">
        <f t="shared" si="16"/>
        <v>0</v>
      </c>
      <c r="CK175" s="81">
        <f t="shared" si="16"/>
        <v>0</v>
      </c>
      <c r="CL175" s="81">
        <f t="shared" si="14"/>
        <v>0</v>
      </c>
      <c r="CM175" s="81">
        <f t="shared" si="14"/>
        <v>0</v>
      </c>
      <c r="CN175" s="81">
        <f t="shared" si="14"/>
        <v>0</v>
      </c>
      <c r="CO175" s="81">
        <f t="shared" si="14"/>
        <v>0</v>
      </c>
      <c r="CP175" s="81">
        <f t="shared" si="14"/>
        <v>0</v>
      </c>
      <c r="CQ175" s="81">
        <f t="shared" si="14"/>
        <v>0</v>
      </c>
      <c r="CR175" s="81">
        <f t="shared" si="14"/>
        <v>0</v>
      </c>
      <c r="CS175" s="81">
        <f t="shared" si="14"/>
        <v>0</v>
      </c>
      <c r="CT175" s="81">
        <f t="shared" si="14"/>
        <v>0</v>
      </c>
      <c r="CU175" s="81">
        <f t="shared" si="14"/>
        <v>0</v>
      </c>
      <c r="CV175" s="81">
        <f t="shared" si="14"/>
        <v>0</v>
      </c>
      <c r="CW175" s="81">
        <f t="shared" si="14"/>
        <v>0</v>
      </c>
      <c r="CX175" s="81">
        <f t="shared" si="14"/>
        <v>0</v>
      </c>
      <c r="CY175" s="81">
        <f t="shared" si="14"/>
        <v>0</v>
      </c>
      <c r="CZ175" s="81">
        <f t="shared" si="14"/>
        <v>0</v>
      </c>
      <c r="DA175" s="81">
        <f t="shared" si="14"/>
        <v>0</v>
      </c>
      <c r="DB175" s="81">
        <f t="shared" si="15"/>
        <v>0</v>
      </c>
      <c r="DC175" s="81">
        <f t="shared" si="15"/>
        <v>0</v>
      </c>
      <c r="DD175" s="81">
        <f t="shared" si="15"/>
        <v>0</v>
      </c>
      <c r="DE175" s="81">
        <f t="shared" si="15"/>
        <v>0</v>
      </c>
      <c r="DF175" s="81">
        <f t="shared" si="15"/>
        <v>0</v>
      </c>
      <c r="DG175" s="81">
        <f t="shared" si="15"/>
        <v>0</v>
      </c>
      <c r="DH175" s="81">
        <f t="shared" si="15"/>
        <v>0</v>
      </c>
      <c r="DI175" s="81">
        <f t="shared" si="15"/>
        <v>0</v>
      </c>
      <c r="DJ175" s="81">
        <f t="shared" si="15"/>
        <v>0</v>
      </c>
      <c r="DK175" s="81">
        <f t="shared" si="15"/>
        <v>0</v>
      </c>
      <c r="DL175" s="81">
        <f t="shared" si="15"/>
        <v>0</v>
      </c>
      <c r="DM175" s="81">
        <f t="shared" si="15"/>
        <v>0</v>
      </c>
      <c r="DN175" s="81">
        <f t="shared" si="15"/>
        <v>0</v>
      </c>
      <c r="DO175" s="81">
        <f t="shared" si="15"/>
        <v>0</v>
      </c>
      <c r="DP175" s="81">
        <f t="shared" si="15"/>
        <v>0</v>
      </c>
      <c r="DQ175" s="81">
        <f t="shared" si="15"/>
        <v>0</v>
      </c>
    </row>
    <row r="176" spans="1:124" x14ac:dyDescent="0.2">
      <c r="A176" s="78"/>
      <c r="B176" s="77" t="s">
        <v>100</v>
      </c>
      <c r="C176" s="77"/>
      <c r="D176" s="81">
        <f t="shared" si="9"/>
        <v>0</v>
      </c>
      <c r="E176" s="81">
        <f t="shared" si="9"/>
        <v>0</v>
      </c>
      <c r="F176" s="81">
        <f t="shared" si="9"/>
        <v>0</v>
      </c>
      <c r="G176" s="81">
        <f t="shared" si="9"/>
        <v>0</v>
      </c>
      <c r="H176" s="81">
        <f t="shared" si="9"/>
        <v>2.0408163265306123</v>
      </c>
      <c r="I176" s="81">
        <f t="shared" si="9"/>
        <v>2.0408163265306123</v>
      </c>
      <c r="J176" s="81">
        <f t="shared" si="9"/>
        <v>0</v>
      </c>
      <c r="K176" s="81">
        <f t="shared" si="9"/>
        <v>0</v>
      </c>
      <c r="L176" s="81">
        <f t="shared" si="9"/>
        <v>2.0408163265306123</v>
      </c>
      <c r="M176" s="81">
        <f t="shared" si="9"/>
        <v>0</v>
      </c>
      <c r="N176" s="81">
        <f t="shared" si="9"/>
        <v>0</v>
      </c>
      <c r="O176" s="81">
        <f t="shared" si="6"/>
        <v>0</v>
      </c>
      <c r="P176" s="81">
        <f t="shared" si="6"/>
        <v>0</v>
      </c>
      <c r="Q176" s="81">
        <f t="shared" si="6"/>
        <v>0</v>
      </c>
      <c r="R176" s="95"/>
      <c r="S176" s="81">
        <f t="shared" si="9"/>
        <v>0</v>
      </c>
      <c r="T176" s="81">
        <f t="shared" si="9"/>
        <v>12.244897959183673</v>
      </c>
      <c r="U176" s="81">
        <f t="shared" si="17"/>
        <v>6.1224489795918364</v>
      </c>
      <c r="V176" s="81">
        <f t="shared" si="17"/>
        <v>0</v>
      </c>
      <c r="W176" s="81">
        <f t="shared" si="17"/>
        <v>0</v>
      </c>
      <c r="X176" s="81">
        <f t="shared" si="18"/>
        <v>0</v>
      </c>
      <c r="Y176" s="95"/>
      <c r="Z176" s="81">
        <f t="shared" si="18"/>
        <v>0</v>
      </c>
      <c r="AA176" s="81">
        <f t="shared" si="18"/>
        <v>0</v>
      </c>
      <c r="AB176" s="81">
        <f t="shared" si="18"/>
        <v>0</v>
      </c>
      <c r="AC176" s="81">
        <f t="shared" si="18"/>
        <v>0</v>
      </c>
      <c r="AD176" s="81">
        <f t="shared" si="18"/>
        <v>4.0816326530612246</v>
      </c>
      <c r="AE176" s="81">
        <f t="shared" si="18"/>
        <v>0</v>
      </c>
      <c r="AF176" s="81">
        <f t="shared" si="18"/>
        <v>0</v>
      </c>
      <c r="AG176" s="81">
        <f t="shared" si="18"/>
        <v>6.1224489795918364</v>
      </c>
      <c r="AH176" s="81">
        <f t="shared" si="18"/>
        <v>0</v>
      </c>
      <c r="AI176" s="81">
        <f t="shared" si="18"/>
        <v>2.0408163265306123</v>
      </c>
      <c r="AJ176" s="81">
        <f t="shared" si="18"/>
        <v>6.1224489795918364</v>
      </c>
      <c r="AK176" s="81">
        <f t="shared" si="18"/>
        <v>14.285714285714285</v>
      </c>
      <c r="AL176" s="81">
        <f t="shared" si="18"/>
        <v>0</v>
      </c>
      <c r="AM176" s="81">
        <f t="shared" si="18"/>
        <v>10.204081632653061</v>
      </c>
      <c r="AN176" s="81">
        <f t="shared" si="18"/>
        <v>0</v>
      </c>
      <c r="AO176" s="81">
        <f t="shared" si="18"/>
        <v>4.0816326530612246</v>
      </c>
      <c r="AP176" s="81">
        <f t="shared" si="18"/>
        <v>0</v>
      </c>
      <c r="AQ176" s="81">
        <f t="shared" si="18"/>
        <v>6.1224489795918364</v>
      </c>
      <c r="AR176" s="81">
        <f t="shared" si="19"/>
        <v>8.1632653061224492</v>
      </c>
      <c r="AS176" s="81">
        <f t="shared" si="19"/>
        <v>4.0816326530612246</v>
      </c>
      <c r="AT176" s="81">
        <f t="shared" si="19"/>
        <v>4.0816326530612246</v>
      </c>
      <c r="AU176" s="81">
        <f t="shared" si="19"/>
        <v>0</v>
      </c>
      <c r="AV176" s="81">
        <f t="shared" si="19"/>
        <v>0</v>
      </c>
      <c r="AW176" s="81">
        <f t="shared" si="19"/>
        <v>2.0408163265306123</v>
      </c>
      <c r="AX176" s="81">
        <f t="shared" si="19"/>
        <v>12.244897959183673</v>
      </c>
      <c r="AY176" s="81">
        <f t="shared" si="19"/>
        <v>0</v>
      </c>
      <c r="AZ176" s="81">
        <f t="shared" si="11"/>
        <v>0</v>
      </c>
      <c r="BA176" s="81">
        <f t="shared" si="19"/>
        <v>0</v>
      </c>
      <c r="BB176" s="81">
        <f t="shared" si="19"/>
        <v>0</v>
      </c>
      <c r="BC176" s="81">
        <f t="shared" si="7"/>
        <v>0</v>
      </c>
      <c r="BD176" s="81">
        <f t="shared" si="19"/>
        <v>4.0816326530612246</v>
      </c>
      <c r="BE176" s="81">
        <f t="shared" si="19"/>
        <v>0</v>
      </c>
      <c r="BF176" s="81">
        <f t="shared" si="19"/>
        <v>0</v>
      </c>
      <c r="BG176" s="81">
        <f t="shared" si="19"/>
        <v>0</v>
      </c>
      <c r="BH176" s="81">
        <f t="shared" si="20"/>
        <v>0</v>
      </c>
      <c r="BI176" s="81">
        <f t="shared" si="20"/>
        <v>16.326530612244898</v>
      </c>
      <c r="BJ176" s="81">
        <f t="shared" si="20"/>
        <v>16.326530612244898</v>
      </c>
      <c r="BK176" s="81">
        <f t="shared" si="20"/>
        <v>0</v>
      </c>
      <c r="BL176" s="81">
        <f t="shared" si="20"/>
        <v>12.244897959183673</v>
      </c>
      <c r="BM176" s="81">
        <f t="shared" si="20"/>
        <v>0</v>
      </c>
      <c r="BN176" s="81">
        <f t="shared" si="20"/>
        <v>8.1632653061224492</v>
      </c>
      <c r="BO176" s="81">
        <f t="shared" si="20"/>
        <v>0</v>
      </c>
      <c r="BP176" s="81">
        <f t="shared" si="20"/>
        <v>4.0816326530612246</v>
      </c>
      <c r="BQ176" s="81">
        <f t="shared" si="20"/>
        <v>0</v>
      </c>
      <c r="BR176" s="81">
        <f t="shared" si="20"/>
        <v>6.1224489795918364</v>
      </c>
      <c r="BS176" s="81">
        <f t="shared" si="20"/>
        <v>0</v>
      </c>
      <c r="BT176" s="81">
        <f t="shared" si="20"/>
        <v>6.1224489795918364</v>
      </c>
      <c r="BU176" s="81">
        <f t="shared" si="20"/>
        <v>6.1224489795918364</v>
      </c>
      <c r="BV176" s="81">
        <f t="shared" si="16"/>
        <v>0</v>
      </c>
      <c r="BW176" s="81">
        <f t="shared" si="16"/>
        <v>2.0408163265306123</v>
      </c>
      <c r="BX176" s="81">
        <f t="shared" si="16"/>
        <v>0</v>
      </c>
      <c r="BY176" s="81">
        <f t="shared" si="16"/>
        <v>6.1224489795918364</v>
      </c>
      <c r="BZ176" s="81">
        <f t="shared" si="16"/>
        <v>0</v>
      </c>
      <c r="CA176" s="81">
        <f t="shared" si="16"/>
        <v>0</v>
      </c>
      <c r="CB176" s="81">
        <f t="shared" si="16"/>
        <v>0</v>
      </c>
      <c r="CC176" s="81">
        <f t="shared" si="16"/>
        <v>2.0408163265306123</v>
      </c>
      <c r="CD176" s="81">
        <f t="shared" si="16"/>
        <v>0</v>
      </c>
      <c r="CE176" s="81">
        <f t="shared" si="16"/>
        <v>0</v>
      </c>
      <c r="CF176" s="81">
        <f t="shared" si="16"/>
        <v>0</v>
      </c>
      <c r="CG176" s="81">
        <f t="shared" si="16"/>
        <v>0</v>
      </c>
      <c r="CH176" s="81">
        <f t="shared" si="16"/>
        <v>0</v>
      </c>
      <c r="CI176" s="81">
        <f t="shared" si="16"/>
        <v>0</v>
      </c>
      <c r="CJ176" s="81">
        <f t="shared" si="16"/>
        <v>0</v>
      </c>
      <c r="CK176" s="81">
        <f t="shared" si="16"/>
        <v>0</v>
      </c>
      <c r="CL176" s="81">
        <f t="shared" si="14"/>
        <v>0</v>
      </c>
      <c r="CM176" s="81">
        <f t="shared" si="14"/>
        <v>0</v>
      </c>
      <c r="CN176" s="81">
        <f t="shared" si="14"/>
        <v>0</v>
      </c>
      <c r="CO176" s="81">
        <f t="shared" si="14"/>
        <v>0</v>
      </c>
      <c r="CP176" s="81">
        <f t="shared" si="14"/>
        <v>6.1224489795918364</v>
      </c>
      <c r="CQ176" s="81">
        <f t="shared" si="14"/>
        <v>0</v>
      </c>
      <c r="CR176" s="81">
        <f t="shared" si="14"/>
        <v>0</v>
      </c>
      <c r="CS176" s="81">
        <f t="shared" si="14"/>
        <v>0</v>
      </c>
      <c r="CT176" s="81">
        <f t="shared" si="14"/>
        <v>0</v>
      </c>
      <c r="CU176" s="81">
        <f t="shared" si="14"/>
        <v>0</v>
      </c>
      <c r="CV176" s="81">
        <f t="shared" si="14"/>
        <v>4.0816326530612246</v>
      </c>
      <c r="CW176" s="81">
        <f t="shared" si="14"/>
        <v>0</v>
      </c>
      <c r="CX176" s="81">
        <f t="shared" si="14"/>
        <v>0</v>
      </c>
      <c r="CY176" s="81">
        <f t="shared" si="14"/>
        <v>0</v>
      </c>
      <c r="CZ176" s="81">
        <f t="shared" si="14"/>
        <v>0</v>
      </c>
      <c r="DA176" s="81">
        <f t="shared" si="14"/>
        <v>0</v>
      </c>
      <c r="DB176" s="81">
        <f t="shared" si="15"/>
        <v>0</v>
      </c>
      <c r="DC176" s="81">
        <f t="shared" si="15"/>
        <v>0</v>
      </c>
      <c r="DD176" s="81">
        <f t="shared" si="15"/>
        <v>0</v>
      </c>
      <c r="DE176" s="81">
        <f t="shared" si="15"/>
        <v>0</v>
      </c>
      <c r="DF176" s="81">
        <f t="shared" si="15"/>
        <v>0</v>
      </c>
      <c r="DG176" s="81">
        <f t="shared" si="15"/>
        <v>0</v>
      </c>
      <c r="DH176" s="81">
        <f t="shared" si="15"/>
        <v>0</v>
      </c>
      <c r="DI176" s="81">
        <f t="shared" si="15"/>
        <v>2.0408163265306123</v>
      </c>
      <c r="DJ176" s="81">
        <f t="shared" si="15"/>
        <v>0</v>
      </c>
      <c r="DK176" s="81">
        <f t="shared" si="15"/>
        <v>0</v>
      </c>
      <c r="DL176" s="81">
        <f t="shared" si="15"/>
        <v>0</v>
      </c>
      <c r="DM176" s="81">
        <f t="shared" si="15"/>
        <v>0</v>
      </c>
      <c r="DN176" s="81">
        <f t="shared" si="15"/>
        <v>0</v>
      </c>
      <c r="DO176" s="81">
        <f t="shared" si="15"/>
        <v>0</v>
      </c>
      <c r="DP176" s="81">
        <f t="shared" si="15"/>
        <v>0</v>
      </c>
      <c r="DQ176" s="81">
        <f t="shared" si="15"/>
        <v>0</v>
      </c>
    </row>
    <row r="177" spans="1:121" x14ac:dyDescent="0.2">
      <c r="A177" s="78"/>
      <c r="B177" s="77" t="s">
        <v>72</v>
      </c>
      <c r="C177" s="77"/>
      <c r="D177" s="81">
        <f t="shared" si="9"/>
        <v>0</v>
      </c>
      <c r="E177" s="81">
        <f t="shared" si="9"/>
        <v>0</v>
      </c>
      <c r="F177" s="81">
        <f t="shared" si="9"/>
        <v>0</v>
      </c>
      <c r="G177" s="81">
        <f t="shared" si="9"/>
        <v>0</v>
      </c>
      <c r="H177" s="81">
        <f t="shared" si="9"/>
        <v>0</v>
      </c>
      <c r="I177" s="81">
        <f t="shared" si="9"/>
        <v>0</v>
      </c>
      <c r="J177" s="81">
        <f t="shared" si="9"/>
        <v>0</v>
      </c>
      <c r="K177" s="81">
        <f t="shared" si="9"/>
        <v>0</v>
      </c>
      <c r="L177" s="81">
        <f t="shared" si="9"/>
        <v>0</v>
      </c>
      <c r="M177" s="81">
        <f t="shared" si="9"/>
        <v>8.1632653061224492</v>
      </c>
      <c r="N177" s="81">
        <f t="shared" si="9"/>
        <v>4.0816326530612246</v>
      </c>
      <c r="O177" s="81">
        <f t="shared" si="6"/>
        <v>0</v>
      </c>
      <c r="P177" s="81">
        <f t="shared" si="6"/>
        <v>0</v>
      </c>
      <c r="Q177" s="81">
        <f t="shared" si="6"/>
        <v>0</v>
      </c>
      <c r="R177" s="95"/>
      <c r="S177" s="81">
        <f t="shared" si="9"/>
        <v>0</v>
      </c>
      <c r="T177" s="81">
        <f t="shared" si="9"/>
        <v>0</v>
      </c>
      <c r="U177" s="81">
        <f t="shared" si="17"/>
        <v>0</v>
      </c>
      <c r="V177" s="81">
        <f t="shared" si="17"/>
        <v>0</v>
      </c>
      <c r="W177" s="81">
        <f t="shared" si="17"/>
        <v>0</v>
      </c>
      <c r="X177" s="81">
        <f t="shared" si="18"/>
        <v>0</v>
      </c>
      <c r="Y177" s="95"/>
      <c r="Z177" s="81">
        <f t="shared" si="18"/>
        <v>0</v>
      </c>
      <c r="AA177" s="81">
        <f t="shared" si="18"/>
        <v>0</v>
      </c>
      <c r="AB177" s="81">
        <f t="shared" si="18"/>
        <v>10.204081632653061</v>
      </c>
      <c r="AC177" s="81">
        <f t="shared" si="18"/>
        <v>0</v>
      </c>
      <c r="AD177" s="81">
        <f t="shared" si="18"/>
        <v>0</v>
      </c>
      <c r="AE177" s="81">
        <f t="shared" si="18"/>
        <v>0</v>
      </c>
      <c r="AF177" s="81">
        <f t="shared" si="18"/>
        <v>0</v>
      </c>
      <c r="AG177" s="81">
        <f t="shared" si="18"/>
        <v>0</v>
      </c>
      <c r="AH177" s="81">
        <f t="shared" si="18"/>
        <v>2.0408163265306123</v>
      </c>
      <c r="AI177" s="81">
        <f t="shared" si="18"/>
        <v>0</v>
      </c>
      <c r="AJ177" s="81">
        <f t="shared" si="18"/>
        <v>0</v>
      </c>
      <c r="AK177" s="81">
        <f t="shared" si="18"/>
        <v>0</v>
      </c>
      <c r="AL177" s="81">
        <f t="shared" si="18"/>
        <v>2.0408163265306123</v>
      </c>
      <c r="AM177" s="81">
        <f t="shared" si="18"/>
        <v>0</v>
      </c>
      <c r="AN177" s="81">
        <f t="shared" si="18"/>
        <v>2.0408163265306123</v>
      </c>
      <c r="AO177" s="81">
        <f t="shared" si="18"/>
        <v>0</v>
      </c>
      <c r="AP177" s="81">
        <f t="shared" si="18"/>
        <v>0</v>
      </c>
      <c r="AQ177" s="81">
        <f t="shared" si="18"/>
        <v>0</v>
      </c>
      <c r="AR177" s="81">
        <f t="shared" si="19"/>
        <v>0</v>
      </c>
      <c r="AS177" s="81">
        <f t="shared" si="19"/>
        <v>2.0408163265306123</v>
      </c>
      <c r="AT177" s="81">
        <f t="shared" si="19"/>
        <v>0</v>
      </c>
      <c r="AU177" s="81">
        <f t="shared" si="19"/>
        <v>6.1224489795918364</v>
      </c>
      <c r="AV177" s="81">
        <f t="shared" si="19"/>
        <v>0</v>
      </c>
      <c r="AW177" s="81">
        <f t="shared" si="19"/>
        <v>2.0408163265306123</v>
      </c>
      <c r="AX177" s="81">
        <f t="shared" si="19"/>
        <v>0</v>
      </c>
      <c r="AY177" s="81">
        <f t="shared" si="19"/>
        <v>0</v>
      </c>
      <c r="AZ177" s="81">
        <f t="shared" si="11"/>
        <v>2.0408163265306123</v>
      </c>
      <c r="BA177" s="81">
        <f t="shared" si="19"/>
        <v>16.326530612244898</v>
      </c>
      <c r="BB177" s="81">
        <f t="shared" si="19"/>
        <v>0</v>
      </c>
      <c r="BC177" s="81">
        <f t="shared" si="7"/>
        <v>0</v>
      </c>
      <c r="BD177" s="81">
        <f t="shared" si="19"/>
        <v>2.0408163265306123</v>
      </c>
      <c r="BE177" s="81">
        <f t="shared" si="19"/>
        <v>0</v>
      </c>
      <c r="BF177" s="81">
        <f t="shared" si="19"/>
        <v>0</v>
      </c>
      <c r="BG177" s="81">
        <f t="shared" si="19"/>
        <v>0</v>
      </c>
      <c r="BH177" s="81">
        <f t="shared" si="20"/>
        <v>0</v>
      </c>
      <c r="BI177" s="81">
        <f t="shared" si="20"/>
        <v>0</v>
      </c>
      <c r="BJ177" s="81">
        <f t="shared" si="20"/>
        <v>0</v>
      </c>
      <c r="BK177" s="81">
        <f t="shared" si="20"/>
        <v>0</v>
      </c>
      <c r="BL177" s="81">
        <f t="shared" si="20"/>
        <v>2.0408163265306123</v>
      </c>
      <c r="BM177" s="81">
        <f t="shared" si="20"/>
        <v>0</v>
      </c>
      <c r="BN177" s="81">
        <f t="shared" si="20"/>
        <v>0</v>
      </c>
      <c r="BO177" s="81">
        <f t="shared" si="20"/>
        <v>4.0816326530612246</v>
      </c>
      <c r="BP177" s="81">
        <f t="shared" si="20"/>
        <v>6.1224489795918364</v>
      </c>
      <c r="BQ177" s="81">
        <f t="shared" si="20"/>
        <v>0</v>
      </c>
      <c r="BR177" s="81">
        <f t="shared" si="20"/>
        <v>0</v>
      </c>
      <c r="BS177" s="81">
        <f t="shared" si="20"/>
        <v>0</v>
      </c>
      <c r="BT177" s="81">
        <f t="shared" si="20"/>
        <v>0</v>
      </c>
      <c r="BU177" s="81">
        <f t="shared" si="20"/>
        <v>0</v>
      </c>
      <c r="BV177" s="81">
        <f t="shared" si="16"/>
        <v>0</v>
      </c>
      <c r="BW177" s="81">
        <f t="shared" si="16"/>
        <v>0</v>
      </c>
      <c r="BX177" s="81">
        <f t="shared" si="16"/>
        <v>0</v>
      </c>
      <c r="BY177" s="81">
        <f t="shared" si="16"/>
        <v>10.204081632653061</v>
      </c>
      <c r="BZ177" s="81">
        <f t="shared" si="16"/>
        <v>0</v>
      </c>
      <c r="CA177" s="81">
        <f t="shared" si="16"/>
        <v>6.1224489795918364</v>
      </c>
      <c r="CB177" s="81">
        <f t="shared" si="16"/>
        <v>2.0408163265306123</v>
      </c>
      <c r="CC177" s="81">
        <f t="shared" si="16"/>
        <v>0</v>
      </c>
      <c r="CD177" s="81">
        <f t="shared" si="16"/>
        <v>2.0408163265306123</v>
      </c>
      <c r="CE177" s="81">
        <f t="shared" si="16"/>
        <v>0</v>
      </c>
      <c r="CF177" s="81">
        <f t="shared" si="16"/>
        <v>0</v>
      </c>
      <c r="CG177" s="81">
        <f t="shared" si="16"/>
        <v>0</v>
      </c>
      <c r="CH177" s="81">
        <f t="shared" si="16"/>
        <v>2.0408163265306123</v>
      </c>
      <c r="CI177" s="81">
        <f t="shared" si="16"/>
        <v>0</v>
      </c>
      <c r="CJ177" s="81">
        <f t="shared" si="16"/>
        <v>6.1224489795918364</v>
      </c>
      <c r="CK177" s="81">
        <f t="shared" si="16"/>
        <v>0</v>
      </c>
      <c r="CL177" s="81">
        <f t="shared" si="14"/>
        <v>0</v>
      </c>
      <c r="CM177" s="81">
        <f t="shared" si="14"/>
        <v>0</v>
      </c>
      <c r="CN177" s="81">
        <f t="shared" si="14"/>
        <v>0</v>
      </c>
      <c r="CO177" s="81">
        <f t="shared" si="14"/>
        <v>0</v>
      </c>
      <c r="CP177" s="81">
        <f t="shared" si="14"/>
        <v>2.0408163265306123</v>
      </c>
      <c r="CQ177" s="81">
        <f t="shared" si="14"/>
        <v>0</v>
      </c>
      <c r="CR177" s="81">
        <f t="shared" si="14"/>
        <v>0</v>
      </c>
      <c r="CS177" s="81">
        <f t="shared" si="14"/>
        <v>0</v>
      </c>
      <c r="CT177" s="81">
        <f t="shared" si="14"/>
        <v>0</v>
      </c>
      <c r="CU177" s="81">
        <f t="shared" si="14"/>
        <v>0</v>
      </c>
      <c r="CV177" s="81">
        <f t="shared" si="14"/>
        <v>0</v>
      </c>
      <c r="CW177" s="81">
        <f t="shared" si="14"/>
        <v>2.0408163265306123</v>
      </c>
      <c r="CX177" s="81">
        <f t="shared" si="14"/>
        <v>0</v>
      </c>
      <c r="CY177" s="81">
        <f t="shared" si="14"/>
        <v>0</v>
      </c>
      <c r="CZ177" s="81">
        <f t="shared" si="14"/>
        <v>0</v>
      </c>
      <c r="DA177" s="81">
        <f t="shared" si="14"/>
        <v>0</v>
      </c>
      <c r="DB177" s="81">
        <f t="shared" si="15"/>
        <v>0</v>
      </c>
      <c r="DC177" s="81">
        <f t="shared" si="15"/>
        <v>0</v>
      </c>
      <c r="DD177" s="81">
        <f t="shared" si="15"/>
        <v>0</v>
      </c>
      <c r="DE177" s="81">
        <f t="shared" si="15"/>
        <v>0</v>
      </c>
      <c r="DF177" s="81">
        <f t="shared" si="15"/>
        <v>0</v>
      </c>
      <c r="DG177" s="81">
        <f t="shared" si="15"/>
        <v>0</v>
      </c>
      <c r="DH177" s="81">
        <f t="shared" si="15"/>
        <v>0</v>
      </c>
      <c r="DI177" s="81">
        <f t="shared" si="15"/>
        <v>0</v>
      </c>
      <c r="DJ177" s="81">
        <f t="shared" si="15"/>
        <v>0</v>
      </c>
      <c r="DK177" s="81">
        <f t="shared" si="15"/>
        <v>0</v>
      </c>
      <c r="DL177" s="81">
        <f t="shared" si="15"/>
        <v>0</v>
      </c>
      <c r="DM177" s="81">
        <f t="shared" si="15"/>
        <v>0</v>
      </c>
      <c r="DN177" s="81">
        <f t="shared" si="15"/>
        <v>0</v>
      </c>
      <c r="DO177" s="81">
        <f t="shared" si="15"/>
        <v>0</v>
      </c>
      <c r="DP177" s="81">
        <f t="shared" si="15"/>
        <v>0</v>
      </c>
      <c r="DQ177" s="81">
        <f t="shared" si="15"/>
        <v>0</v>
      </c>
    </row>
    <row r="178" spans="1:121" x14ac:dyDescent="0.2">
      <c r="A178" s="78"/>
      <c r="B178" s="77" t="s">
        <v>97</v>
      </c>
      <c r="C178" s="77"/>
      <c r="D178" s="81">
        <f t="shared" si="9"/>
        <v>0</v>
      </c>
      <c r="E178" s="81">
        <f t="shared" si="9"/>
        <v>2.0408163265306123</v>
      </c>
      <c r="F178" s="81">
        <f t="shared" si="9"/>
        <v>0</v>
      </c>
      <c r="G178" s="81">
        <f t="shared" si="9"/>
        <v>0</v>
      </c>
      <c r="H178" s="81">
        <f t="shared" si="9"/>
        <v>0</v>
      </c>
      <c r="I178" s="81">
        <f t="shared" si="9"/>
        <v>2.0408163265306123</v>
      </c>
      <c r="J178" s="81">
        <f t="shared" si="9"/>
        <v>0</v>
      </c>
      <c r="K178" s="81">
        <f t="shared" si="9"/>
        <v>4.0816326530612246</v>
      </c>
      <c r="L178" s="81">
        <f t="shared" si="9"/>
        <v>0</v>
      </c>
      <c r="M178" s="81">
        <f t="shared" si="9"/>
        <v>0</v>
      </c>
      <c r="N178" s="81">
        <f t="shared" si="9"/>
        <v>0</v>
      </c>
      <c r="O178" s="81">
        <f t="shared" si="6"/>
        <v>0</v>
      </c>
      <c r="P178" s="81">
        <f t="shared" si="6"/>
        <v>0</v>
      </c>
      <c r="Q178" s="81">
        <f t="shared" si="6"/>
        <v>0</v>
      </c>
      <c r="R178" s="95"/>
      <c r="S178" s="81">
        <f t="shared" si="9"/>
        <v>0</v>
      </c>
      <c r="T178" s="81">
        <f t="shared" si="9"/>
        <v>0</v>
      </c>
      <c r="U178" s="81">
        <f t="shared" si="17"/>
        <v>0</v>
      </c>
      <c r="V178" s="81">
        <f t="shared" si="17"/>
        <v>0</v>
      </c>
      <c r="W178" s="81">
        <f t="shared" si="17"/>
        <v>0</v>
      </c>
      <c r="X178" s="81">
        <f t="shared" si="18"/>
        <v>0</v>
      </c>
      <c r="Y178" s="95"/>
      <c r="Z178" s="81">
        <f t="shared" si="18"/>
        <v>0</v>
      </c>
      <c r="AA178" s="81">
        <f t="shared" si="18"/>
        <v>0</v>
      </c>
      <c r="AB178" s="81">
        <f t="shared" si="18"/>
        <v>0</v>
      </c>
      <c r="AC178" s="81">
        <f t="shared" si="18"/>
        <v>0</v>
      </c>
      <c r="AD178" s="81">
        <f t="shared" si="18"/>
        <v>2.0408163265306123</v>
      </c>
      <c r="AE178" s="81">
        <f t="shared" si="18"/>
        <v>2.0408163265306123</v>
      </c>
      <c r="AF178" s="81">
        <f t="shared" si="18"/>
        <v>8.1632653061224492</v>
      </c>
      <c r="AG178" s="81">
        <f t="shared" si="18"/>
        <v>10.204081632653061</v>
      </c>
      <c r="AH178" s="81">
        <f t="shared" si="18"/>
        <v>0</v>
      </c>
      <c r="AI178" s="81">
        <f t="shared" si="18"/>
        <v>0</v>
      </c>
      <c r="AJ178" s="81">
        <f t="shared" si="18"/>
        <v>6.1224489795918364</v>
      </c>
      <c r="AK178" s="81">
        <f t="shared" si="18"/>
        <v>2.0408163265306123</v>
      </c>
      <c r="AL178" s="81">
        <f t="shared" si="18"/>
        <v>6.1224489795918364</v>
      </c>
      <c r="AM178" s="81">
        <f t="shared" si="18"/>
        <v>0</v>
      </c>
      <c r="AN178" s="81">
        <f t="shared" si="18"/>
        <v>4.0816326530612246</v>
      </c>
      <c r="AO178" s="81">
        <f t="shared" si="18"/>
        <v>0</v>
      </c>
      <c r="AP178" s="81">
        <f t="shared" si="18"/>
        <v>8.1632653061224492</v>
      </c>
      <c r="AQ178" s="81">
        <f t="shared" si="18"/>
        <v>4.0816326530612246</v>
      </c>
      <c r="AR178" s="81">
        <f t="shared" si="19"/>
        <v>26.530612244897959</v>
      </c>
      <c r="AS178" s="81">
        <f t="shared" si="19"/>
        <v>0</v>
      </c>
      <c r="AT178" s="81">
        <f t="shared" si="19"/>
        <v>0</v>
      </c>
      <c r="AU178" s="81">
        <f t="shared" si="19"/>
        <v>0</v>
      </c>
      <c r="AV178" s="81">
        <f t="shared" si="19"/>
        <v>6.1224489795918364</v>
      </c>
      <c r="AW178" s="81">
        <f t="shared" si="19"/>
        <v>2.0408163265306123</v>
      </c>
      <c r="AX178" s="81">
        <f t="shared" si="19"/>
        <v>0</v>
      </c>
      <c r="AY178" s="81">
        <f t="shared" si="19"/>
        <v>0</v>
      </c>
      <c r="AZ178" s="81">
        <f t="shared" si="11"/>
        <v>0</v>
      </c>
      <c r="BA178" s="81">
        <f t="shared" si="19"/>
        <v>0</v>
      </c>
      <c r="BB178" s="81">
        <f t="shared" si="19"/>
        <v>0</v>
      </c>
      <c r="BC178" s="81">
        <f t="shared" si="7"/>
        <v>4.0816326530612246</v>
      </c>
      <c r="BD178" s="81">
        <f t="shared" si="19"/>
        <v>2.0408163265306123</v>
      </c>
      <c r="BE178" s="81">
        <f t="shared" si="19"/>
        <v>16.326530612244898</v>
      </c>
      <c r="BF178" s="81">
        <f t="shared" si="19"/>
        <v>14.285714285714285</v>
      </c>
      <c r="BG178" s="81">
        <f t="shared" si="19"/>
        <v>4.0816326530612246</v>
      </c>
      <c r="BH178" s="81">
        <f t="shared" si="20"/>
        <v>4.0816326530612246</v>
      </c>
      <c r="BI178" s="81">
        <f t="shared" si="20"/>
        <v>0</v>
      </c>
      <c r="BJ178" s="81">
        <f t="shared" si="20"/>
        <v>12.244897959183673</v>
      </c>
      <c r="BK178" s="81">
        <f t="shared" si="20"/>
        <v>6.1224489795918364</v>
      </c>
      <c r="BL178" s="81">
        <f t="shared" si="20"/>
        <v>0</v>
      </c>
      <c r="BM178" s="81">
        <f t="shared" si="20"/>
        <v>0</v>
      </c>
      <c r="BN178" s="81">
        <f t="shared" si="20"/>
        <v>12.244897959183673</v>
      </c>
      <c r="BO178" s="81">
        <f t="shared" si="20"/>
        <v>10.204081632653061</v>
      </c>
      <c r="BP178" s="81">
        <f t="shared" si="20"/>
        <v>8.1632653061224492</v>
      </c>
      <c r="BQ178" s="81">
        <f t="shared" si="20"/>
        <v>4.0816326530612246</v>
      </c>
      <c r="BR178" s="81">
        <f t="shared" si="20"/>
        <v>2.0408163265306123</v>
      </c>
      <c r="BS178" s="81">
        <f t="shared" si="20"/>
        <v>2.0408163265306123</v>
      </c>
      <c r="BT178" s="81">
        <f t="shared" si="20"/>
        <v>0</v>
      </c>
      <c r="BU178" s="81">
        <f t="shared" si="20"/>
        <v>0</v>
      </c>
      <c r="BV178" s="81">
        <f t="shared" si="16"/>
        <v>6.1224489795918364</v>
      </c>
      <c r="BW178" s="81">
        <f t="shared" si="16"/>
        <v>0</v>
      </c>
      <c r="BX178" s="81">
        <f t="shared" si="16"/>
        <v>4.0816326530612246</v>
      </c>
      <c r="BY178" s="81">
        <f t="shared" si="16"/>
        <v>4.0816326530612246</v>
      </c>
      <c r="BZ178" s="81">
        <f t="shared" si="16"/>
        <v>0</v>
      </c>
      <c r="CA178" s="81">
        <f t="shared" si="16"/>
        <v>0</v>
      </c>
      <c r="CB178" s="81">
        <f t="shared" si="16"/>
        <v>6.1224489795918364</v>
      </c>
      <c r="CC178" s="81">
        <f t="shared" si="16"/>
        <v>2.0408163265306123</v>
      </c>
      <c r="CD178" s="81">
        <f t="shared" si="16"/>
        <v>0</v>
      </c>
      <c r="CE178" s="81">
        <f t="shared" si="16"/>
        <v>0</v>
      </c>
      <c r="CF178" s="81">
        <f t="shared" si="16"/>
        <v>0</v>
      </c>
      <c r="CG178" s="81">
        <f t="shared" si="16"/>
        <v>0</v>
      </c>
      <c r="CH178" s="81">
        <f t="shared" si="16"/>
        <v>6.1224489795918364</v>
      </c>
      <c r="CI178" s="81">
        <f t="shared" si="16"/>
        <v>0</v>
      </c>
      <c r="CJ178" s="81">
        <f t="shared" si="16"/>
        <v>0</v>
      </c>
      <c r="CK178" s="81">
        <f t="shared" si="16"/>
        <v>0</v>
      </c>
      <c r="CL178" s="81">
        <f t="shared" si="14"/>
        <v>0</v>
      </c>
      <c r="CM178" s="81">
        <f t="shared" si="14"/>
        <v>0</v>
      </c>
      <c r="CN178" s="81">
        <f t="shared" si="14"/>
        <v>0</v>
      </c>
      <c r="CO178" s="81">
        <f t="shared" si="14"/>
        <v>0</v>
      </c>
      <c r="CP178" s="81">
        <f t="shared" si="14"/>
        <v>0</v>
      </c>
      <c r="CQ178" s="81">
        <f t="shared" si="14"/>
        <v>0</v>
      </c>
      <c r="CR178" s="81">
        <f t="shared" si="14"/>
        <v>0</v>
      </c>
      <c r="CS178" s="81">
        <f t="shared" si="14"/>
        <v>0</v>
      </c>
      <c r="CT178" s="81">
        <f t="shared" si="14"/>
        <v>0</v>
      </c>
      <c r="CU178" s="81">
        <f t="shared" si="14"/>
        <v>0</v>
      </c>
      <c r="CV178" s="81">
        <f t="shared" si="14"/>
        <v>0</v>
      </c>
      <c r="CW178" s="81">
        <f t="shared" si="14"/>
        <v>0</v>
      </c>
      <c r="CX178" s="81">
        <f t="shared" si="14"/>
        <v>0</v>
      </c>
      <c r="CY178" s="81">
        <f t="shared" si="14"/>
        <v>0</v>
      </c>
      <c r="CZ178" s="81">
        <f t="shared" si="14"/>
        <v>0</v>
      </c>
      <c r="DA178" s="81">
        <f t="shared" si="14"/>
        <v>0</v>
      </c>
      <c r="DB178" s="81">
        <f t="shared" si="15"/>
        <v>0</v>
      </c>
      <c r="DC178" s="81">
        <f t="shared" si="15"/>
        <v>0</v>
      </c>
      <c r="DD178" s="81">
        <f t="shared" si="15"/>
        <v>0</v>
      </c>
      <c r="DE178" s="81">
        <f t="shared" si="15"/>
        <v>0</v>
      </c>
      <c r="DF178" s="81">
        <f t="shared" si="15"/>
        <v>0</v>
      </c>
      <c r="DG178" s="81">
        <f t="shared" si="15"/>
        <v>0</v>
      </c>
      <c r="DH178" s="81">
        <f t="shared" si="15"/>
        <v>0</v>
      </c>
      <c r="DI178" s="81">
        <f t="shared" si="15"/>
        <v>0</v>
      </c>
      <c r="DJ178" s="81">
        <f t="shared" si="15"/>
        <v>0</v>
      </c>
      <c r="DK178" s="81">
        <f t="shared" si="15"/>
        <v>0</v>
      </c>
      <c r="DL178" s="81">
        <f t="shared" si="15"/>
        <v>0</v>
      </c>
      <c r="DM178" s="81">
        <f t="shared" si="15"/>
        <v>0</v>
      </c>
      <c r="DN178" s="81">
        <f t="shared" si="15"/>
        <v>0</v>
      </c>
      <c r="DO178" s="81">
        <f t="shared" si="15"/>
        <v>0</v>
      </c>
      <c r="DP178" s="81">
        <f t="shared" si="15"/>
        <v>0</v>
      </c>
      <c r="DQ178" s="81">
        <f t="shared" si="15"/>
        <v>6.1224489795918364</v>
      </c>
    </row>
    <row r="179" spans="1:121" x14ac:dyDescent="0.2">
      <c r="A179" s="78"/>
      <c r="B179" s="77" t="s">
        <v>98</v>
      </c>
      <c r="C179" s="77"/>
      <c r="D179" s="81">
        <f t="shared" si="9"/>
        <v>2.0408163265306123</v>
      </c>
      <c r="E179" s="81">
        <f t="shared" si="9"/>
        <v>0</v>
      </c>
      <c r="F179" s="81">
        <f t="shared" si="9"/>
        <v>0</v>
      </c>
      <c r="G179" s="81">
        <f t="shared" si="9"/>
        <v>0</v>
      </c>
      <c r="H179" s="81">
        <f t="shared" si="9"/>
        <v>0</v>
      </c>
      <c r="I179" s="81">
        <f t="shared" si="9"/>
        <v>0</v>
      </c>
      <c r="J179" s="81">
        <f t="shared" si="9"/>
        <v>0</v>
      </c>
      <c r="K179" s="81">
        <f t="shared" si="9"/>
        <v>0</v>
      </c>
      <c r="L179" s="81">
        <f t="shared" si="9"/>
        <v>0</v>
      </c>
      <c r="M179" s="81">
        <f t="shared" si="9"/>
        <v>0</v>
      </c>
      <c r="N179" s="81">
        <f t="shared" si="9"/>
        <v>4.0816326530612246</v>
      </c>
      <c r="O179" s="81">
        <f t="shared" si="6"/>
        <v>2.0408163265306123</v>
      </c>
      <c r="P179" s="81">
        <f t="shared" si="6"/>
        <v>0</v>
      </c>
      <c r="Q179" s="81">
        <f t="shared" si="6"/>
        <v>4.0816326530612246</v>
      </c>
      <c r="R179" s="95"/>
      <c r="S179" s="81">
        <f t="shared" si="9"/>
        <v>0</v>
      </c>
      <c r="T179" s="81">
        <f t="shared" si="9"/>
        <v>2.0408163265306123</v>
      </c>
      <c r="U179" s="81">
        <f t="shared" si="17"/>
        <v>0</v>
      </c>
      <c r="V179" s="81">
        <f t="shared" si="17"/>
        <v>0</v>
      </c>
      <c r="W179" s="81">
        <f t="shared" si="17"/>
        <v>0</v>
      </c>
      <c r="X179" s="81">
        <f t="shared" si="18"/>
        <v>0</v>
      </c>
      <c r="Y179" s="95"/>
      <c r="Z179" s="81">
        <f t="shared" si="18"/>
        <v>0</v>
      </c>
      <c r="AA179" s="81">
        <f t="shared" si="18"/>
        <v>0</v>
      </c>
      <c r="AB179" s="81">
        <f t="shared" si="18"/>
        <v>0</v>
      </c>
      <c r="AC179" s="81">
        <f t="shared" si="18"/>
        <v>0</v>
      </c>
      <c r="AD179" s="81">
        <f t="shared" si="18"/>
        <v>0</v>
      </c>
      <c r="AE179" s="81">
        <f t="shared" si="18"/>
        <v>0</v>
      </c>
      <c r="AF179" s="81">
        <f t="shared" si="18"/>
        <v>0</v>
      </c>
      <c r="AG179" s="81">
        <f t="shared" si="18"/>
        <v>24.489795918367346</v>
      </c>
      <c r="AH179" s="81">
        <f t="shared" si="18"/>
        <v>0</v>
      </c>
      <c r="AI179" s="81">
        <f t="shared" si="18"/>
        <v>0</v>
      </c>
      <c r="AJ179" s="81">
        <f t="shared" si="18"/>
        <v>2.0408163265306123</v>
      </c>
      <c r="AK179" s="81">
        <f t="shared" si="18"/>
        <v>2.0408163265306123</v>
      </c>
      <c r="AL179" s="81">
        <f t="shared" si="18"/>
        <v>2.0408163265306123</v>
      </c>
      <c r="AM179" s="81">
        <f t="shared" si="18"/>
        <v>8.1632653061224492</v>
      </c>
      <c r="AN179" s="81">
        <f t="shared" si="18"/>
        <v>46.938775510204081</v>
      </c>
      <c r="AO179" s="81">
        <f t="shared" si="18"/>
        <v>0</v>
      </c>
      <c r="AP179" s="81">
        <f t="shared" si="18"/>
        <v>10.204081632653061</v>
      </c>
      <c r="AQ179" s="81">
        <f t="shared" si="18"/>
        <v>0</v>
      </c>
      <c r="AR179" s="81">
        <f t="shared" si="19"/>
        <v>0</v>
      </c>
      <c r="AS179" s="81">
        <f t="shared" si="19"/>
        <v>0</v>
      </c>
      <c r="AT179" s="81">
        <f t="shared" si="19"/>
        <v>0</v>
      </c>
      <c r="AU179" s="81">
        <f t="shared" si="19"/>
        <v>0</v>
      </c>
      <c r="AV179" s="81">
        <f t="shared" si="19"/>
        <v>2.0408163265306123</v>
      </c>
      <c r="AW179" s="81">
        <f t="shared" si="19"/>
        <v>0</v>
      </c>
      <c r="AX179" s="81">
        <f t="shared" si="19"/>
        <v>0</v>
      </c>
      <c r="AY179" s="81">
        <f t="shared" si="19"/>
        <v>0</v>
      </c>
      <c r="AZ179" s="81">
        <f t="shared" si="11"/>
        <v>0</v>
      </c>
      <c r="BA179" s="81">
        <f t="shared" si="19"/>
        <v>0</v>
      </c>
      <c r="BB179" s="81">
        <f t="shared" si="19"/>
        <v>2.0408163265306123</v>
      </c>
      <c r="BC179" s="81">
        <f t="shared" si="7"/>
        <v>16.326530612244898</v>
      </c>
      <c r="BD179" s="81">
        <f t="shared" si="19"/>
        <v>14.285714285714285</v>
      </c>
      <c r="BE179" s="81">
        <f t="shared" si="19"/>
        <v>14.285714285714285</v>
      </c>
      <c r="BF179" s="81">
        <f t="shared" si="19"/>
        <v>18.367346938775512</v>
      </c>
      <c r="BG179" s="81">
        <f t="shared" si="19"/>
        <v>6.1224489795918364</v>
      </c>
      <c r="BH179" s="81">
        <f t="shared" si="20"/>
        <v>0</v>
      </c>
      <c r="BI179" s="81">
        <f t="shared" si="20"/>
        <v>0</v>
      </c>
      <c r="BJ179" s="81">
        <f t="shared" si="20"/>
        <v>12.244897959183673</v>
      </c>
      <c r="BK179" s="81">
        <f t="shared" si="20"/>
        <v>4.0816326530612246</v>
      </c>
      <c r="BL179" s="81">
        <f t="shared" si="20"/>
        <v>0</v>
      </c>
      <c r="BM179" s="81">
        <f t="shared" si="20"/>
        <v>0</v>
      </c>
      <c r="BN179" s="81">
        <f t="shared" si="20"/>
        <v>2.0408163265306123</v>
      </c>
      <c r="BO179" s="81">
        <f t="shared" si="20"/>
        <v>8.1632653061224492</v>
      </c>
      <c r="BP179" s="81">
        <f t="shared" si="20"/>
        <v>14.285714285714285</v>
      </c>
      <c r="BQ179" s="81">
        <f t="shared" si="20"/>
        <v>0</v>
      </c>
      <c r="BR179" s="81">
        <f t="shared" si="20"/>
        <v>0</v>
      </c>
      <c r="BS179" s="81">
        <f t="shared" si="20"/>
        <v>0</v>
      </c>
      <c r="BT179" s="81">
        <f t="shared" si="20"/>
        <v>6.1224489795918364</v>
      </c>
      <c r="BU179" s="81">
        <f t="shared" si="20"/>
        <v>0</v>
      </c>
      <c r="BV179" s="81">
        <f t="shared" si="16"/>
        <v>0</v>
      </c>
      <c r="BW179" s="81">
        <f t="shared" si="16"/>
        <v>0</v>
      </c>
      <c r="BX179" s="81">
        <f t="shared" si="16"/>
        <v>2.0408163265306123</v>
      </c>
      <c r="BY179" s="81">
        <f t="shared" si="16"/>
        <v>4.0816326530612246</v>
      </c>
      <c r="BZ179" s="81">
        <f t="shared" si="16"/>
        <v>0</v>
      </c>
      <c r="CA179" s="81">
        <f t="shared" si="16"/>
        <v>6.1224489795918364</v>
      </c>
      <c r="CB179" s="81">
        <f t="shared" si="16"/>
        <v>0</v>
      </c>
      <c r="CC179" s="81">
        <f t="shared" si="16"/>
        <v>8.1632653061224492</v>
      </c>
      <c r="CD179" s="81">
        <f t="shared" si="16"/>
        <v>0</v>
      </c>
      <c r="CE179" s="81">
        <f t="shared" si="16"/>
        <v>0</v>
      </c>
      <c r="CF179" s="81">
        <f t="shared" si="16"/>
        <v>0</v>
      </c>
      <c r="CG179" s="81">
        <f t="shared" si="16"/>
        <v>0</v>
      </c>
      <c r="CH179" s="81">
        <f t="shared" si="16"/>
        <v>0</v>
      </c>
      <c r="CI179" s="81">
        <f t="shared" si="16"/>
        <v>4.0816326530612246</v>
      </c>
      <c r="CJ179" s="81">
        <f t="shared" si="16"/>
        <v>0</v>
      </c>
      <c r="CK179" s="81">
        <f t="shared" si="16"/>
        <v>2.0408163265306123</v>
      </c>
      <c r="CL179" s="81">
        <f t="shared" si="14"/>
        <v>0</v>
      </c>
      <c r="CM179" s="81">
        <f t="shared" si="14"/>
        <v>0</v>
      </c>
      <c r="CN179" s="81">
        <f t="shared" si="14"/>
        <v>0</v>
      </c>
      <c r="CO179" s="81">
        <f t="shared" si="14"/>
        <v>0</v>
      </c>
      <c r="CP179" s="81">
        <f t="shared" si="14"/>
        <v>0</v>
      </c>
      <c r="CQ179" s="81">
        <f t="shared" si="14"/>
        <v>0</v>
      </c>
      <c r="CR179" s="81">
        <f t="shared" si="14"/>
        <v>0</v>
      </c>
      <c r="CS179" s="81">
        <f t="shared" si="14"/>
        <v>0</v>
      </c>
      <c r="CT179" s="81">
        <f t="shared" si="14"/>
        <v>0</v>
      </c>
      <c r="CU179" s="81">
        <f t="shared" si="14"/>
        <v>0</v>
      </c>
      <c r="CV179" s="81">
        <f t="shared" si="14"/>
        <v>0</v>
      </c>
      <c r="CW179" s="81">
        <f t="shared" si="14"/>
        <v>0</v>
      </c>
      <c r="CX179" s="81">
        <f t="shared" si="14"/>
        <v>0</v>
      </c>
      <c r="CY179" s="81">
        <f t="shared" si="14"/>
        <v>0</v>
      </c>
      <c r="CZ179" s="81">
        <f t="shared" si="14"/>
        <v>0</v>
      </c>
      <c r="DA179" s="81">
        <f t="shared" si="14"/>
        <v>0</v>
      </c>
      <c r="DB179" s="81">
        <f t="shared" si="15"/>
        <v>0</v>
      </c>
      <c r="DC179" s="81">
        <f t="shared" si="15"/>
        <v>0</v>
      </c>
      <c r="DD179" s="81">
        <f t="shared" si="15"/>
        <v>0</v>
      </c>
      <c r="DE179" s="81">
        <f t="shared" si="15"/>
        <v>0</v>
      </c>
      <c r="DF179" s="81">
        <f t="shared" si="15"/>
        <v>0</v>
      </c>
      <c r="DG179" s="81">
        <f t="shared" si="15"/>
        <v>0</v>
      </c>
      <c r="DH179" s="81">
        <f t="shared" si="15"/>
        <v>0</v>
      </c>
      <c r="DI179" s="81">
        <f t="shared" si="15"/>
        <v>0</v>
      </c>
      <c r="DJ179" s="81">
        <f t="shared" si="15"/>
        <v>0</v>
      </c>
      <c r="DK179" s="81">
        <f t="shared" si="15"/>
        <v>0</v>
      </c>
      <c r="DL179" s="81">
        <f t="shared" si="15"/>
        <v>0</v>
      </c>
      <c r="DM179" s="81">
        <f t="shared" si="15"/>
        <v>0</v>
      </c>
      <c r="DN179" s="81">
        <f t="shared" si="15"/>
        <v>0</v>
      </c>
      <c r="DO179" s="81">
        <f t="shared" si="15"/>
        <v>0</v>
      </c>
      <c r="DP179" s="81">
        <f t="shared" si="15"/>
        <v>0</v>
      </c>
      <c r="DQ179" s="81">
        <f t="shared" si="15"/>
        <v>0</v>
      </c>
    </row>
    <row r="180" spans="1:121" x14ac:dyDescent="0.2">
      <c r="A180" s="78"/>
      <c r="B180" s="77" t="s">
        <v>73</v>
      </c>
      <c r="C180" s="77"/>
      <c r="D180" s="81">
        <f>COUNTIF(D$101:D$149,$B180)/COUNTA(D$101:D$149)*100</f>
        <v>0</v>
      </c>
      <c r="E180" s="81">
        <f t="shared" si="9"/>
        <v>0</v>
      </c>
      <c r="F180" s="81">
        <f t="shared" si="9"/>
        <v>2.0408163265306123</v>
      </c>
      <c r="G180" s="81">
        <f t="shared" si="9"/>
        <v>0</v>
      </c>
      <c r="H180" s="81">
        <f t="shared" si="9"/>
        <v>0</v>
      </c>
      <c r="I180" s="81">
        <f t="shared" si="9"/>
        <v>0</v>
      </c>
      <c r="J180" s="81">
        <f t="shared" si="9"/>
        <v>2.0408163265306123</v>
      </c>
      <c r="K180" s="81">
        <f t="shared" si="9"/>
        <v>0</v>
      </c>
      <c r="L180" s="81">
        <f t="shared" si="9"/>
        <v>0</v>
      </c>
      <c r="M180" s="81">
        <f t="shared" si="9"/>
        <v>0</v>
      </c>
      <c r="N180" s="81">
        <f t="shared" si="9"/>
        <v>2.0408163265306123</v>
      </c>
      <c r="O180" s="81">
        <f t="shared" si="6"/>
        <v>2.0408163265306123</v>
      </c>
      <c r="P180" s="81">
        <f t="shared" si="6"/>
        <v>16.326530612244898</v>
      </c>
      <c r="Q180" s="81">
        <f t="shared" si="6"/>
        <v>6.1224489795918364</v>
      </c>
      <c r="R180" s="95"/>
      <c r="S180" s="81">
        <f t="shared" si="9"/>
        <v>0</v>
      </c>
      <c r="T180" s="81">
        <f t="shared" si="9"/>
        <v>0</v>
      </c>
      <c r="U180" s="81">
        <f t="shared" si="17"/>
        <v>0</v>
      </c>
      <c r="V180" s="81">
        <f t="shared" si="17"/>
        <v>2.0408163265306123</v>
      </c>
      <c r="W180" s="81">
        <f t="shared" si="17"/>
        <v>6.1224489795918364</v>
      </c>
      <c r="X180" s="81">
        <f t="shared" si="18"/>
        <v>2.0408163265306123</v>
      </c>
      <c r="Y180" s="95"/>
      <c r="Z180" s="81">
        <f t="shared" si="18"/>
        <v>0</v>
      </c>
      <c r="AA180" s="81">
        <f t="shared" si="18"/>
        <v>0</v>
      </c>
      <c r="AB180" s="81">
        <f t="shared" si="18"/>
        <v>0</v>
      </c>
      <c r="AC180" s="81">
        <f t="shared" si="18"/>
        <v>0</v>
      </c>
      <c r="AD180" s="81">
        <f t="shared" si="18"/>
        <v>24.489795918367346</v>
      </c>
      <c r="AE180" s="81">
        <f t="shared" si="18"/>
        <v>0</v>
      </c>
      <c r="AF180" s="81">
        <f t="shared" si="18"/>
        <v>0</v>
      </c>
      <c r="AG180" s="81">
        <f t="shared" si="18"/>
        <v>8.1632653061224492</v>
      </c>
      <c r="AH180" s="81">
        <f t="shared" si="18"/>
        <v>0</v>
      </c>
      <c r="AI180" s="81">
        <f t="shared" si="18"/>
        <v>8.1632653061224492</v>
      </c>
      <c r="AJ180" s="81">
        <f t="shared" si="18"/>
        <v>32.653061224489797</v>
      </c>
      <c r="AK180" s="81">
        <f t="shared" si="18"/>
        <v>8.1632653061224492</v>
      </c>
      <c r="AL180" s="81">
        <f t="shared" si="18"/>
        <v>0</v>
      </c>
      <c r="AM180" s="81">
        <f t="shared" si="18"/>
        <v>44.897959183673471</v>
      </c>
      <c r="AN180" s="81">
        <f t="shared" si="18"/>
        <v>4.0816326530612246</v>
      </c>
      <c r="AO180" s="81">
        <f t="shared" si="18"/>
        <v>16.326530612244898</v>
      </c>
      <c r="AP180" s="81">
        <f t="shared" si="18"/>
        <v>4.0816326530612246</v>
      </c>
      <c r="AQ180" s="81">
        <f t="shared" si="18"/>
        <v>6.1224489795918364</v>
      </c>
      <c r="AR180" s="81">
        <f t="shared" si="19"/>
        <v>12.244897959183673</v>
      </c>
      <c r="AS180" s="81">
        <f t="shared" si="19"/>
        <v>0</v>
      </c>
      <c r="AT180" s="81">
        <f t="shared" si="19"/>
        <v>0</v>
      </c>
      <c r="AU180" s="81">
        <f t="shared" si="19"/>
        <v>0</v>
      </c>
      <c r="AV180" s="81">
        <f t="shared" si="19"/>
        <v>0</v>
      </c>
      <c r="AW180" s="81">
        <f t="shared" si="19"/>
        <v>2.0408163265306123</v>
      </c>
      <c r="AX180" s="81">
        <f t="shared" si="19"/>
        <v>4.0816326530612246</v>
      </c>
      <c r="AY180" s="81">
        <f t="shared" si="19"/>
        <v>2.0408163265306123</v>
      </c>
      <c r="AZ180" s="81">
        <f>COUNTIF(AZ$101:AZ$149,$B180)/COUNTA(AZ$101:AZ$149)*100</f>
        <v>2.0408163265306123</v>
      </c>
      <c r="BA180" s="81">
        <f t="shared" si="19"/>
        <v>2.0408163265306123</v>
      </c>
      <c r="BB180" s="81">
        <f t="shared" si="19"/>
        <v>0</v>
      </c>
      <c r="BC180" s="81">
        <f t="shared" si="7"/>
        <v>0</v>
      </c>
      <c r="BD180" s="81">
        <f t="shared" si="19"/>
        <v>12.244897959183673</v>
      </c>
      <c r="BE180" s="81">
        <f t="shared" si="19"/>
        <v>0</v>
      </c>
      <c r="BF180" s="81">
        <f t="shared" si="19"/>
        <v>0</v>
      </c>
      <c r="BG180" s="81">
        <f t="shared" si="19"/>
        <v>0</v>
      </c>
      <c r="BH180" s="81">
        <f t="shared" si="20"/>
        <v>2.0408163265306123</v>
      </c>
      <c r="BI180" s="81">
        <f t="shared" si="20"/>
        <v>2.0408163265306123</v>
      </c>
      <c r="BJ180" s="81">
        <f t="shared" si="20"/>
        <v>0</v>
      </c>
      <c r="BK180" s="81">
        <f t="shared" si="20"/>
        <v>14.285714285714285</v>
      </c>
      <c r="BL180" s="81">
        <f t="shared" si="20"/>
        <v>0</v>
      </c>
      <c r="BM180" s="81">
        <f t="shared" si="20"/>
        <v>2.0408163265306123</v>
      </c>
      <c r="BN180" s="81">
        <f t="shared" si="20"/>
        <v>8.1632653061224492</v>
      </c>
      <c r="BO180" s="81">
        <f t="shared" si="20"/>
        <v>18.367346938775512</v>
      </c>
      <c r="BP180" s="81">
        <f t="shared" si="20"/>
        <v>0</v>
      </c>
      <c r="BQ180" s="81">
        <f t="shared" si="20"/>
        <v>2.0408163265306123</v>
      </c>
      <c r="BR180" s="81">
        <f t="shared" si="20"/>
        <v>6.1224489795918364</v>
      </c>
      <c r="BS180" s="81">
        <f t="shared" si="20"/>
        <v>6.1224489795918364</v>
      </c>
      <c r="BT180" s="81">
        <f t="shared" si="20"/>
        <v>8.1632653061224492</v>
      </c>
      <c r="BU180" s="81">
        <f t="shared" si="20"/>
        <v>4.0816326530612246</v>
      </c>
      <c r="BV180" s="81">
        <f t="shared" si="16"/>
        <v>6.1224489795918364</v>
      </c>
      <c r="BW180" s="81">
        <f t="shared" si="16"/>
        <v>0</v>
      </c>
      <c r="BX180" s="81">
        <f t="shared" si="16"/>
        <v>0</v>
      </c>
      <c r="BY180" s="81">
        <f t="shared" si="16"/>
        <v>0</v>
      </c>
      <c r="BZ180" s="81">
        <f t="shared" si="16"/>
        <v>2.0408163265306123</v>
      </c>
      <c r="CA180" s="81">
        <f t="shared" si="16"/>
        <v>0</v>
      </c>
      <c r="CB180" s="81">
        <f t="shared" si="16"/>
        <v>0</v>
      </c>
      <c r="CC180" s="81">
        <f t="shared" si="16"/>
        <v>2.0408163265306123</v>
      </c>
      <c r="CD180" s="81">
        <f t="shared" si="16"/>
        <v>0</v>
      </c>
      <c r="CE180" s="81">
        <f t="shared" si="16"/>
        <v>0</v>
      </c>
      <c r="CF180" s="81">
        <f t="shared" si="16"/>
        <v>4.0816326530612246</v>
      </c>
      <c r="CG180" s="81">
        <f t="shared" si="16"/>
        <v>2.0408163265306123</v>
      </c>
      <c r="CH180" s="81">
        <f t="shared" si="16"/>
        <v>0</v>
      </c>
      <c r="CI180" s="81">
        <f t="shared" si="16"/>
        <v>0</v>
      </c>
      <c r="CJ180" s="81">
        <f t="shared" si="16"/>
        <v>0</v>
      </c>
      <c r="CK180" s="81">
        <f t="shared" si="16"/>
        <v>0</v>
      </c>
      <c r="CL180" s="81">
        <f t="shared" si="14"/>
        <v>0</v>
      </c>
      <c r="CM180" s="81">
        <f t="shared" si="14"/>
        <v>0</v>
      </c>
      <c r="CN180" s="81">
        <f t="shared" si="14"/>
        <v>0</v>
      </c>
      <c r="CO180" s="81">
        <f t="shared" si="14"/>
        <v>0</v>
      </c>
      <c r="CP180" s="81">
        <f t="shared" si="14"/>
        <v>0</v>
      </c>
      <c r="CQ180" s="81">
        <f>COUNTIF(CQ$101:CQ$149,$B180)/COUNTA(CQ$101:CQ$149)*100</f>
        <v>0</v>
      </c>
      <c r="CR180" s="81">
        <f t="shared" si="14"/>
        <v>0</v>
      </c>
      <c r="CS180" s="81">
        <f t="shared" si="14"/>
        <v>0</v>
      </c>
      <c r="CT180" s="81">
        <f t="shared" si="14"/>
        <v>0</v>
      </c>
      <c r="CU180" s="81">
        <f t="shared" si="14"/>
        <v>2.0408163265306123</v>
      </c>
      <c r="CV180" s="81">
        <f t="shared" si="14"/>
        <v>0</v>
      </c>
      <c r="CW180" s="81">
        <f t="shared" si="14"/>
        <v>2.0408163265306123</v>
      </c>
      <c r="CX180" s="81">
        <f t="shared" si="14"/>
        <v>0</v>
      </c>
      <c r="CY180" s="81">
        <f t="shared" si="14"/>
        <v>6.1224489795918364</v>
      </c>
      <c r="CZ180" s="81">
        <f t="shared" si="14"/>
        <v>0</v>
      </c>
      <c r="DA180" s="81">
        <f t="shared" si="14"/>
        <v>0</v>
      </c>
      <c r="DB180" s="81">
        <f t="shared" si="15"/>
        <v>0</v>
      </c>
      <c r="DC180" s="81">
        <f t="shared" si="15"/>
        <v>0</v>
      </c>
      <c r="DD180" s="81">
        <f t="shared" si="15"/>
        <v>0</v>
      </c>
      <c r="DE180" s="81">
        <f t="shared" si="15"/>
        <v>0</v>
      </c>
      <c r="DF180" s="81">
        <f t="shared" si="15"/>
        <v>0</v>
      </c>
      <c r="DG180" s="81">
        <f t="shared" si="15"/>
        <v>0</v>
      </c>
      <c r="DH180" s="81">
        <f t="shared" si="15"/>
        <v>0</v>
      </c>
      <c r="DI180" s="81">
        <f t="shared" si="15"/>
        <v>0</v>
      </c>
      <c r="DJ180" s="81">
        <f t="shared" si="15"/>
        <v>0</v>
      </c>
      <c r="DK180" s="81">
        <f t="shared" si="15"/>
        <v>0</v>
      </c>
      <c r="DL180" s="81">
        <f t="shared" si="15"/>
        <v>0</v>
      </c>
      <c r="DM180" s="81">
        <f t="shared" si="15"/>
        <v>0</v>
      </c>
      <c r="DN180" s="81">
        <f t="shared" si="15"/>
        <v>2.0408163265306123</v>
      </c>
      <c r="DO180" s="81">
        <f t="shared" si="15"/>
        <v>0</v>
      </c>
      <c r="DP180" s="81">
        <f t="shared" si="15"/>
        <v>6.1224489795918364</v>
      </c>
      <c r="DQ180" s="81">
        <f t="shared" si="15"/>
        <v>0</v>
      </c>
    </row>
    <row r="181" spans="1:121" x14ac:dyDescent="0.2">
      <c r="A181" s="78"/>
      <c r="B181" s="77" t="s">
        <v>103</v>
      </c>
      <c r="C181" s="77"/>
      <c r="D181" s="81">
        <f t="shared" si="9"/>
        <v>0</v>
      </c>
      <c r="E181" s="81">
        <f t="shared" si="9"/>
        <v>0</v>
      </c>
      <c r="F181" s="81">
        <f t="shared" si="9"/>
        <v>0</v>
      </c>
      <c r="G181" s="81">
        <f t="shared" si="9"/>
        <v>0</v>
      </c>
      <c r="H181" s="81">
        <f t="shared" si="9"/>
        <v>2.0408163265306123</v>
      </c>
      <c r="I181" s="81">
        <f t="shared" si="9"/>
        <v>0</v>
      </c>
      <c r="J181" s="81">
        <f t="shared" si="9"/>
        <v>0</v>
      </c>
      <c r="K181" s="81">
        <f t="shared" si="9"/>
        <v>0</v>
      </c>
      <c r="L181" s="81">
        <f t="shared" si="9"/>
        <v>0</v>
      </c>
      <c r="M181" s="81">
        <f t="shared" si="9"/>
        <v>0</v>
      </c>
      <c r="N181" s="81">
        <f t="shared" si="9"/>
        <v>4.0816326530612246</v>
      </c>
      <c r="O181" s="81">
        <f t="shared" si="6"/>
        <v>0</v>
      </c>
      <c r="P181" s="81">
        <f t="shared" si="6"/>
        <v>0</v>
      </c>
      <c r="Q181" s="81">
        <f t="shared" si="6"/>
        <v>0</v>
      </c>
      <c r="R181" s="95"/>
      <c r="S181" s="81">
        <f t="shared" si="9"/>
        <v>0</v>
      </c>
      <c r="T181" s="81">
        <f t="shared" si="9"/>
        <v>0</v>
      </c>
      <c r="U181" s="81">
        <f t="shared" si="17"/>
        <v>14.285714285714285</v>
      </c>
      <c r="V181" s="81">
        <f t="shared" si="17"/>
        <v>0</v>
      </c>
      <c r="W181" s="81">
        <f t="shared" si="17"/>
        <v>0</v>
      </c>
      <c r="X181" s="81">
        <f t="shared" si="18"/>
        <v>24.489795918367346</v>
      </c>
      <c r="Y181" s="95"/>
      <c r="Z181" s="81">
        <f t="shared" si="18"/>
        <v>0</v>
      </c>
      <c r="AA181" s="81">
        <f t="shared" si="18"/>
        <v>0</v>
      </c>
      <c r="AB181" s="81">
        <f t="shared" si="18"/>
        <v>6.1224489795918364</v>
      </c>
      <c r="AC181" s="81">
        <f t="shared" si="18"/>
        <v>6.1224489795918364</v>
      </c>
      <c r="AD181" s="81">
        <f t="shared" si="18"/>
        <v>2.0408163265306123</v>
      </c>
      <c r="AE181" s="81">
        <f t="shared" si="18"/>
        <v>14.285714285714285</v>
      </c>
      <c r="AF181" s="81">
        <f t="shared" si="18"/>
        <v>0</v>
      </c>
      <c r="AG181" s="81">
        <f t="shared" si="18"/>
        <v>22.448979591836736</v>
      </c>
      <c r="AH181" s="81">
        <f t="shared" si="18"/>
        <v>4.0816326530612246</v>
      </c>
      <c r="AI181" s="81">
        <f t="shared" si="18"/>
        <v>40.816326530612244</v>
      </c>
      <c r="AJ181" s="81">
        <f t="shared" si="18"/>
        <v>2.0408163265306123</v>
      </c>
      <c r="AK181" s="81">
        <f t="shared" si="18"/>
        <v>0</v>
      </c>
      <c r="AL181" s="81">
        <f t="shared" si="18"/>
        <v>0</v>
      </c>
      <c r="AM181" s="81">
        <f t="shared" si="18"/>
        <v>2.0408163265306123</v>
      </c>
      <c r="AN181" s="81">
        <f t="shared" si="18"/>
        <v>6.1224489795918364</v>
      </c>
      <c r="AO181" s="81">
        <f t="shared" si="18"/>
        <v>4.0816326530612246</v>
      </c>
      <c r="AP181" s="81">
        <f t="shared" si="18"/>
        <v>4.0816326530612246</v>
      </c>
      <c r="AQ181" s="81">
        <f t="shared" si="18"/>
        <v>6.1224489795918364</v>
      </c>
      <c r="AR181" s="81">
        <f t="shared" si="19"/>
        <v>0</v>
      </c>
      <c r="AS181" s="81">
        <f t="shared" si="19"/>
        <v>0</v>
      </c>
      <c r="AT181" s="81">
        <f t="shared" si="19"/>
        <v>0</v>
      </c>
      <c r="AU181" s="81">
        <f t="shared" si="19"/>
        <v>0</v>
      </c>
      <c r="AV181" s="81">
        <f t="shared" si="19"/>
        <v>0</v>
      </c>
      <c r="AW181" s="81">
        <f t="shared" si="19"/>
        <v>6.1224489795918364</v>
      </c>
      <c r="AX181" s="81">
        <f t="shared" si="19"/>
        <v>0</v>
      </c>
      <c r="AY181" s="81">
        <f t="shared" si="19"/>
        <v>0</v>
      </c>
      <c r="AZ181" s="81">
        <f t="shared" si="19"/>
        <v>0</v>
      </c>
      <c r="BA181" s="81">
        <f t="shared" si="19"/>
        <v>0</v>
      </c>
      <c r="BB181" s="81">
        <f t="shared" si="19"/>
        <v>14.285714285714285</v>
      </c>
      <c r="BC181" s="81">
        <f t="shared" si="7"/>
        <v>0</v>
      </c>
      <c r="BD181" s="81">
        <f t="shared" si="19"/>
        <v>0</v>
      </c>
      <c r="BE181" s="81">
        <f t="shared" si="19"/>
        <v>4.0816326530612246</v>
      </c>
      <c r="BF181" s="81">
        <f t="shared" si="19"/>
        <v>0</v>
      </c>
      <c r="BG181" s="81">
        <f t="shared" si="19"/>
        <v>2.0408163265306123</v>
      </c>
      <c r="BH181" s="81">
        <f t="shared" si="20"/>
        <v>6.1224489795918364</v>
      </c>
      <c r="BI181" s="81">
        <f t="shared" si="20"/>
        <v>0</v>
      </c>
      <c r="BJ181" s="81">
        <f t="shared" si="20"/>
        <v>0</v>
      </c>
      <c r="BK181" s="81">
        <f t="shared" si="20"/>
        <v>0</v>
      </c>
      <c r="BL181" s="81">
        <f t="shared" si="20"/>
        <v>0</v>
      </c>
      <c r="BM181" s="81">
        <f t="shared" si="20"/>
        <v>0</v>
      </c>
      <c r="BN181" s="81">
        <f t="shared" si="20"/>
        <v>0</v>
      </c>
      <c r="BO181" s="81">
        <f t="shared" si="20"/>
        <v>8.1632653061224492</v>
      </c>
      <c r="BP181" s="81">
        <f t="shared" si="20"/>
        <v>0</v>
      </c>
      <c r="BQ181" s="81">
        <f t="shared" si="20"/>
        <v>6.1224489795918364</v>
      </c>
      <c r="BR181" s="81">
        <f t="shared" si="20"/>
        <v>8.1632653061224492</v>
      </c>
      <c r="BS181" s="81">
        <f t="shared" si="20"/>
        <v>0</v>
      </c>
      <c r="BT181" s="81">
        <f t="shared" si="20"/>
        <v>2.0408163265306123</v>
      </c>
      <c r="BU181" s="81">
        <f t="shared" si="20"/>
        <v>0</v>
      </c>
      <c r="BV181" s="81">
        <f t="shared" si="16"/>
        <v>0</v>
      </c>
      <c r="BW181" s="81">
        <f t="shared" si="16"/>
        <v>0</v>
      </c>
      <c r="BX181" s="81">
        <f t="shared" si="16"/>
        <v>0</v>
      </c>
      <c r="BY181" s="81">
        <f t="shared" si="16"/>
        <v>2.0408163265306123</v>
      </c>
      <c r="BZ181" s="81">
        <f t="shared" si="16"/>
        <v>0</v>
      </c>
      <c r="CA181" s="81">
        <f t="shared" si="16"/>
        <v>6.1224489795918364</v>
      </c>
      <c r="CB181" s="81">
        <f t="shared" si="16"/>
        <v>0</v>
      </c>
      <c r="CC181" s="81">
        <f t="shared" si="16"/>
        <v>0</v>
      </c>
      <c r="CD181" s="81">
        <f t="shared" si="16"/>
        <v>0</v>
      </c>
      <c r="CE181" s="81">
        <f t="shared" si="16"/>
        <v>0</v>
      </c>
      <c r="CF181" s="81">
        <f t="shared" si="16"/>
        <v>0</v>
      </c>
      <c r="CG181" s="81">
        <f t="shared" si="16"/>
        <v>2.0408163265306123</v>
      </c>
      <c r="CH181" s="81">
        <f t="shared" si="16"/>
        <v>0</v>
      </c>
      <c r="CI181" s="81">
        <f t="shared" si="16"/>
        <v>0</v>
      </c>
      <c r="CJ181" s="81">
        <f t="shared" si="16"/>
        <v>0</v>
      </c>
      <c r="CK181" s="81">
        <f t="shared" si="16"/>
        <v>4.0816326530612246</v>
      </c>
      <c r="CL181" s="81">
        <f t="shared" si="14"/>
        <v>0</v>
      </c>
      <c r="CM181" s="81">
        <f t="shared" si="14"/>
        <v>0</v>
      </c>
      <c r="CN181" s="81">
        <f t="shared" si="14"/>
        <v>0</v>
      </c>
      <c r="CO181" s="81">
        <f t="shared" si="14"/>
        <v>0</v>
      </c>
      <c r="CP181" s="81">
        <f t="shared" si="14"/>
        <v>0</v>
      </c>
      <c r="CQ181" s="81">
        <f t="shared" si="14"/>
        <v>0</v>
      </c>
      <c r="CR181" s="81">
        <f t="shared" si="14"/>
        <v>0</v>
      </c>
      <c r="CS181" s="81">
        <f t="shared" si="14"/>
        <v>0</v>
      </c>
      <c r="CT181" s="81">
        <f t="shared" si="14"/>
        <v>0</v>
      </c>
      <c r="CU181" s="81">
        <f t="shared" si="14"/>
        <v>0</v>
      </c>
      <c r="CV181" s="81">
        <f t="shared" si="14"/>
        <v>0</v>
      </c>
      <c r="CW181" s="81">
        <f t="shared" si="14"/>
        <v>0</v>
      </c>
      <c r="CX181" s="81">
        <f t="shared" si="14"/>
        <v>0</v>
      </c>
      <c r="CY181" s="81">
        <f t="shared" si="14"/>
        <v>0</v>
      </c>
      <c r="CZ181" s="81">
        <f t="shared" si="14"/>
        <v>0</v>
      </c>
      <c r="DA181" s="81">
        <f t="shared" si="14"/>
        <v>0</v>
      </c>
      <c r="DB181" s="81">
        <f t="shared" si="15"/>
        <v>0</v>
      </c>
      <c r="DC181" s="81">
        <f t="shared" si="15"/>
        <v>0</v>
      </c>
      <c r="DD181" s="81">
        <f t="shared" si="15"/>
        <v>0</v>
      </c>
      <c r="DE181" s="81">
        <f t="shared" si="15"/>
        <v>0</v>
      </c>
      <c r="DF181" s="81">
        <f t="shared" si="15"/>
        <v>0</v>
      </c>
      <c r="DG181" s="81">
        <f t="shared" si="15"/>
        <v>0</v>
      </c>
      <c r="DH181" s="81">
        <f t="shared" si="15"/>
        <v>0</v>
      </c>
      <c r="DI181" s="81">
        <f t="shared" si="15"/>
        <v>0</v>
      </c>
      <c r="DJ181" s="81">
        <f t="shared" si="15"/>
        <v>0</v>
      </c>
      <c r="DK181" s="81">
        <f t="shared" si="15"/>
        <v>0</v>
      </c>
      <c r="DL181" s="81">
        <f t="shared" si="15"/>
        <v>2.0408163265306123</v>
      </c>
      <c r="DM181" s="81">
        <f t="shared" si="15"/>
        <v>0</v>
      </c>
      <c r="DN181" s="81">
        <f t="shared" si="15"/>
        <v>0</v>
      </c>
      <c r="DO181" s="81">
        <f t="shared" si="15"/>
        <v>0</v>
      </c>
      <c r="DP181" s="81">
        <f t="shared" si="15"/>
        <v>0</v>
      </c>
      <c r="DQ181" s="81">
        <f t="shared" si="15"/>
        <v>0</v>
      </c>
    </row>
    <row r="182" spans="1:121" x14ac:dyDescent="0.2">
      <c r="A182" s="78"/>
      <c r="B182" s="77" t="s">
        <v>96</v>
      </c>
      <c r="C182" s="77"/>
      <c r="D182" s="81">
        <f t="shared" si="9"/>
        <v>0</v>
      </c>
      <c r="E182" s="81">
        <f t="shared" si="9"/>
        <v>0</v>
      </c>
      <c r="F182" s="81">
        <f t="shared" si="9"/>
        <v>0</v>
      </c>
      <c r="G182" s="81">
        <f t="shared" si="9"/>
        <v>0</v>
      </c>
      <c r="H182" s="81">
        <f t="shared" si="9"/>
        <v>0</v>
      </c>
      <c r="I182" s="81">
        <f t="shared" si="9"/>
        <v>0</v>
      </c>
      <c r="J182" s="81">
        <f t="shared" si="9"/>
        <v>0</v>
      </c>
      <c r="K182" s="81">
        <f t="shared" si="9"/>
        <v>0</v>
      </c>
      <c r="L182" s="81">
        <f t="shared" si="9"/>
        <v>0</v>
      </c>
      <c r="M182" s="81">
        <f t="shared" si="9"/>
        <v>4.0816326530612246</v>
      </c>
      <c r="N182" s="81">
        <f t="shared" si="9"/>
        <v>4.0816326530612246</v>
      </c>
      <c r="O182" s="81">
        <f t="shared" si="6"/>
        <v>2.0408163265306123</v>
      </c>
      <c r="P182" s="81">
        <f t="shared" si="6"/>
        <v>0</v>
      </c>
      <c r="Q182" s="81">
        <f t="shared" si="6"/>
        <v>0</v>
      </c>
      <c r="R182" s="95"/>
      <c r="S182" s="81">
        <f t="shared" si="9"/>
        <v>0</v>
      </c>
      <c r="T182" s="81">
        <f t="shared" si="9"/>
        <v>2.0408163265306123</v>
      </c>
      <c r="U182" s="81">
        <f t="shared" si="17"/>
        <v>0</v>
      </c>
      <c r="V182" s="81">
        <f t="shared" si="17"/>
        <v>0</v>
      </c>
      <c r="W182" s="81">
        <f t="shared" si="17"/>
        <v>0</v>
      </c>
      <c r="X182" s="81">
        <f t="shared" si="18"/>
        <v>0</v>
      </c>
      <c r="Y182" s="95"/>
      <c r="Z182" s="81">
        <f t="shared" si="18"/>
        <v>0</v>
      </c>
      <c r="AA182" s="81">
        <f t="shared" si="18"/>
        <v>10.204081632653061</v>
      </c>
      <c r="AB182" s="81">
        <f t="shared" si="18"/>
        <v>0</v>
      </c>
      <c r="AC182" s="81">
        <f t="shared" si="18"/>
        <v>8.1632653061224492</v>
      </c>
      <c r="AD182" s="81">
        <f t="shared" si="18"/>
        <v>12.244897959183673</v>
      </c>
      <c r="AE182" s="81">
        <f t="shared" si="18"/>
        <v>4.0816326530612246</v>
      </c>
      <c r="AF182" s="81">
        <f t="shared" si="18"/>
        <v>2.0408163265306123</v>
      </c>
      <c r="AG182" s="81">
        <f t="shared" si="18"/>
        <v>12.244897959183673</v>
      </c>
      <c r="AH182" s="81">
        <f t="shared" si="18"/>
        <v>0</v>
      </c>
      <c r="AI182" s="81">
        <f t="shared" si="18"/>
        <v>2.0408163265306123</v>
      </c>
      <c r="AJ182" s="81">
        <f t="shared" si="18"/>
        <v>0</v>
      </c>
      <c r="AK182" s="81">
        <f t="shared" si="18"/>
        <v>0</v>
      </c>
      <c r="AL182" s="81">
        <f t="shared" si="18"/>
        <v>4.0816326530612246</v>
      </c>
      <c r="AM182" s="81">
        <f t="shared" si="18"/>
        <v>4.0816326530612246</v>
      </c>
      <c r="AN182" s="81">
        <f t="shared" si="18"/>
        <v>0</v>
      </c>
      <c r="AO182" s="81">
        <f t="shared" si="18"/>
        <v>2.0408163265306123</v>
      </c>
      <c r="AP182" s="81">
        <f t="shared" si="18"/>
        <v>0</v>
      </c>
      <c r="AQ182" s="81">
        <f t="shared" si="18"/>
        <v>0</v>
      </c>
      <c r="AR182" s="81">
        <f t="shared" si="19"/>
        <v>0</v>
      </c>
      <c r="AS182" s="81">
        <f t="shared" si="19"/>
        <v>0</v>
      </c>
      <c r="AT182" s="81">
        <f t="shared" si="19"/>
        <v>8.1632653061224492</v>
      </c>
      <c r="AU182" s="81">
        <f t="shared" si="19"/>
        <v>8.1632653061224492</v>
      </c>
      <c r="AV182" s="81">
        <f t="shared" si="19"/>
        <v>0</v>
      </c>
      <c r="AW182" s="81">
        <f t="shared" si="19"/>
        <v>0</v>
      </c>
      <c r="AX182" s="81">
        <f t="shared" si="19"/>
        <v>2.0408163265306123</v>
      </c>
      <c r="AY182" s="81">
        <f t="shared" si="19"/>
        <v>2.0408163265306123</v>
      </c>
      <c r="AZ182" s="81">
        <f t="shared" si="19"/>
        <v>10.204081632653061</v>
      </c>
      <c r="BA182" s="81">
        <f t="shared" si="19"/>
        <v>0</v>
      </c>
      <c r="BB182" s="81">
        <f t="shared" si="19"/>
        <v>2.0408163265306123</v>
      </c>
      <c r="BC182" s="81">
        <f t="shared" si="7"/>
        <v>2.0408163265306123</v>
      </c>
      <c r="BD182" s="81">
        <f t="shared" si="19"/>
        <v>0</v>
      </c>
      <c r="BE182" s="81">
        <f t="shared" si="19"/>
        <v>8.1632653061224492</v>
      </c>
      <c r="BF182" s="81">
        <f t="shared" si="19"/>
        <v>2.0408163265306123</v>
      </c>
      <c r="BG182" s="81">
        <f t="shared" si="19"/>
        <v>0</v>
      </c>
      <c r="BH182" s="81">
        <f t="shared" si="20"/>
        <v>2.0408163265306123</v>
      </c>
      <c r="BI182" s="81">
        <f t="shared" si="20"/>
        <v>8.1632653061224492</v>
      </c>
      <c r="BJ182" s="81">
        <f t="shared" si="20"/>
        <v>0</v>
      </c>
      <c r="BK182" s="81">
        <f t="shared" si="20"/>
        <v>0</v>
      </c>
      <c r="BL182" s="81">
        <f t="shared" si="20"/>
        <v>4.0816326530612246</v>
      </c>
      <c r="BM182" s="81">
        <f t="shared" si="20"/>
        <v>30.612244897959183</v>
      </c>
      <c r="BN182" s="81">
        <f t="shared" si="20"/>
        <v>0</v>
      </c>
      <c r="BO182" s="81">
        <f t="shared" si="20"/>
        <v>0</v>
      </c>
      <c r="BP182" s="81">
        <f t="shared" si="20"/>
        <v>14.285714285714285</v>
      </c>
      <c r="BQ182" s="81">
        <f t="shared" si="20"/>
        <v>2.0408163265306123</v>
      </c>
      <c r="BR182" s="81">
        <f t="shared" si="20"/>
        <v>0</v>
      </c>
      <c r="BS182" s="81">
        <f t="shared" si="20"/>
        <v>0</v>
      </c>
      <c r="BT182" s="81">
        <f t="shared" si="20"/>
        <v>6.1224489795918364</v>
      </c>
      <c r="BU182" s="81">
        <f t="shared" si="20"/>
        <v>4.0816326530612246</v>
      </c>
      <c r="BV182" s="81">
        <f t="shared" si="16"/>
        <v>0</v>
      </c>
      <c r="BW182" s="81">
        <f t="shared" si="16"/>
        <v>2.0408163265306123</v>
      </c>
      <c r="BX182" s="81">
        <f t="shared" si="16"/>
        <v>4.0816326530612246</v>
      </c>
      <c r="BY182" s="81">
        <f t="shared" si="16"/>
        <v>0</v>
      </c>
      <c r="BZ182" s="81">
        <f t="shared" si="16"/>
        <v>6.1224489795918364</v>
      </c>
      <c r="CA182" s="81">
        <f t="shared" si="16"/>
        <v>0</v>
      </c>
      <c r="CB182" s="81">
        <f t="shared" si="16"/>
        <v>4.0816326530612246</v>
      </c>
      <c r="CC182" s="81">
        <f t="shared" si="16"/>
        <v>0</v>
      </c>
      <c r="CD182" s="81">
        <f t="shared" si="16"/>
        <v>0</v>
      </c>
      <c r="CE182" s="81">
        <f t="shared" si="16"/>
        <v>0</v>
      </c>
      <c r="CF182" s="81">
        <f t="shared" si="16"/>
        <v>0</v>
      </c>
      <c r="CG182" s="81">
        <f t="shared" si="16"/>
        <v>0</v>
      </c>
      <c r="CH182" s="81">
        <f t="shared" si="16"/>
        <v>0</v>
      </c>
      <c r="CI182" s="81">
        <f t="shared" si="16"/>
        <v>0</v>
      </c>
      <c r="CJ182" s="81">
        <f t="shared" si="16"/>
        <v>0</v>
      </c>
      <c r="CK182" s="81">
        <f t="shared" si="16"/>
        <v>0</v>
      </c>
      <c r="CL182" s="81">
        <f t="shared" si="14"/>
        <v>0</v>
      </c>
      <c r="CM182" s="81">
        <f t="shared" si="14"/>
        <v>0</v>
      </c>
      <c r="CN182" s="81">
        <f t="shared" si="14"/>
        <v>0</v>
      </c>
      <c r="CO182" s="81">
        <f t="shared" si="14"/>
        <v>0</v>
      </c>
      <c r="CP182" s="81">
        <f t="shared" si="14"/>
        <v>0</v>
      </c>
      <c r="CQ182" s="81">
        <f t="shared" si="14"/>
        <v>6.1224489795918364</v>
      </c>
      <c r="CR182" s="81">
        <f t="shared" si="14"/>
        <v>0</v>
      </c>
      <c r="CS182" s="81">
        <f t="shared" si="14"/>
        <v>6.1224489795918364</v>
      </c>
      <c r="CT182" s="81">
        <f t="shared" si="14"/>
        <v>0</v>
      </c>
      <c r="CU182" s="81">
        <f t="shared" si="14"/>
        <v>0</v>
      </c>
      <c r="CV182" s="81">
        <f t="shared" si="14"/>
        <v>0</v>
      </c>
      <c r="CW182" s="81">
        <f t="shared" si="14"/>
        <v>0</v>
      </c>
      <c r="CX182" s="81">
        <f t="shared" si="14"/>
        <v>0</v>
      </c>
      <c r="CY182" s="81">
        <f t="shared" si="14"/>
        <v>0</v>
      </c>
      <c r="CZ182" s="81">
        <f t="shared" si="14"/>
        <v>0</v>
      </c>
      <c r="DA182" s="81">
        <f t="shared" si="14"/>
        <v>0</v>
      </c>
      <c r="DB182" s="81">
        <f t="shared" si="15"/>
        <v>0</v>
      </c>
      <c r="DC182" s="81">
        <f t="shared" si="15"/>
        <v>0</v>
      </c>
      <c r="DD182" s="81">
        <f t="shared" si="15"/>
        <v>0</v>
      </c>
      <c r="DE182" s="81">
        <f t="shared" si="15"/>
        <v>0</v>
      </c>
      <c r="DF182" s="81">
        <f t="shared" si="15"/>
        <v>0</v>
      </c>
      <c r="DG182" s="81">
        <f t="shared" si="15"/>
        <v>0</v>
      </c>
      <c r="DH182" s="81">
        <f t="shared" si="15"/>
        <v>6.1224489795918364</v>
      </c>
      <c r="DI182" s="81">
        <f t="shared" si="15"/>
        <v>0</v>
      </c>
      <c r="DJ182" s="81">
        <f t="shared" si="15"/>
        <v>6.1224489795918364</v>
      </c>
      <c r="DK182" s="81">
        <f t="shared" si="15"/>
        <v>0</v>
      </c>
      <c r="DL182" s="81">
        <f t="shared" si="15"/>
        <v>4.0816326530612246</v>
      </c>
      <c r="DM182" s="81">
        <f t="shared" si="15"/>
        <v>0</v>
      </c>
      <c r="DN182" s="81">
        <f t="shared" si="15"/>
        <v>0</v>
      </c>
      <c r="DO182" s="81">
        <f t="shared" si="15"/>
        <v>0</v>
      </c>
      <c r="DP182" s="81">
        <f t="shared" si="15"/>
        <v>0</v>
      </c>
      <c r="DQ182" s="81">
        <f t="shared" si="15"/>
        <v>0</v>
      </c>
    </row>
    <row r="183" spans="1:121" x14ac:dyDescent="0.2">
      <c r="A183" s="78"/>
      <c r="B183" s="77" t="s">
        <v>92</v>
      </c>
      <c r="C183" s="77"/>
      <c r="D183" s="81">
        <f t="shared" ref="D183:T184" si="21">COUNTIF(D$101:D$149,$B183)/COUNTA(D$101:D$149)*100</f>
        <v>0</v>
      </c>
      <c r="E183" s="81">
        <f t="shared" si="21"/>
        <v>0</v>
      </c>
      <c r="F183" s="81">
        <f t="shared" si="21"/>
        <v>0</v>
      </c>
      <c r="G183" s="81">
        <f t="shared" si="21"/>
        <v>0</v>
      </c>
      <c r="H183" s="81">
        <f t="shared" si="21"/>
        <v>0</v>
      </c>
      <c r="I183" s="81">
        <f t="shared" si="21"/>
        <v>0</v>
      </c>
      <c r="J183" s="81">
        <f t="shared" si="21"/>
        <v>0</v>
      </c>
      <c r="K183" s="81">
        <f t="shared" si="21"/>
        <v>0</v>
      </c>
      <c r="L183" s="81">
        <f t="shared" si="21"/>
        <v>0</v>
      </c>
      <c r="M183" s="81">
        <f t="shared" si="21"/>
        <v>0</v>
      </c>
      <c r="N183" s="81">
        <f t="shared" si="21"/>
        <v>0</v>
      </c>
      <c r="O183" s="81">
        <f t="shared" si="6"/>
        <v>0</v>
      </c>
      <c r="P183" s="81">
        <f t="shared" si="6"/>
        <v>0</v>
      </c>
      <c r="Q183" s="81">
        <f t="shared" si="6"/>
        <v>0</v>
      </c>
      <c r="R183" s="95"/>
      <c r="S183" s="81">
        <f t="shared" si="21"/>
        <v>0</v>
      </c>
      <c r="T183" s="81">
        <f t="shared" si="21"/>
        <v>0</v>
      </c>
      <c r="U183" s="81">
        <f t="shared" si="17"/>
        <v>0</v>
      </c>
      <c r="V183" s="81">
        <f t="shared" si="17"/>
        <v>0</v>
      </c>
      <c r="W183" s="81">
        <f t="shared" si="17"/>
        <v>0</v>
      </c>
      <c r="X183" s="81">
        <f t="shared" si="18"/>
        <v>0</v>
      </c>
      <c r="Y183" s="95"/>
      <c r="Z183" s="81">
        <f t="shared" si="18"/>
        <v>0</v>
      </c>
      <c r="AA183" s="81">
        <f t="shared" si="18"/>
        <v>0</v>
      </c>
      <c r="AB183" s="81">
        <f t="shared" si="18"/>
        <v>0</v>
      </c>
      <c r="AC183" s="81">
        <f t="shared" si="18"/>
        <v>0</v>
      </c>
      <c r="AD183" s="81">
        <f t="shared" si="18"/>
        <v>0</v>
      </c>
      <c r="AE183" s="81">
        <f t="shared" si="18"/>
        <v>0</v>
      </c>
      <c r="AF183" s="81">
        <f t="shared" si="18"/>
        <v>0</v>
      </c>
      <c r="AG183" s="81">
        <f t="shared" si="18"/>
        <v>0</v>
      </c>
      <c r="AH183" s="81">
        <f t="shared" si="18"/>
        <v>0</v>
      </c>
      <c r="AI183" s="81">
        <f t="shared" si="18"/>
        <v>0</v>
      </c>
      <c r="AJ183" s="81">
        <f t="shared" si="18"/>
        <v>0</v>
      </c>
      <c r="AK183" s="81">
        <f t="shared" si="18"/>
        <v>0</v>
      </c>
      <c r="AL183" s="81">
        <f t="shared" si="18"/>
        <v>0</v>
      </c>
      <c r="AM183" s="81">
        <f t="shared" si="18"/>
        <v>2.0408163265306123</v>
      </c>
      <c r="AN183" s="81">
        <f t="shared" si="18"/>
        <v>0</v>
      </c>
      <c r="AO183" s="81">
        <f t="shared" si="18"/>
        <v>0</v>
      </c>
      <c r="AP183" s="81">
        <f t="shared" si="18"/>
        <v>0</v>
      </c>
      <c r="AQ183" s="81">
        <f t="shared" si="18"/>
        <v>0</v>
      </c>
      <c r="AR183" s="81">
        <f t="shared" si="19"/>
        <v>0</v>
      </c>
      <c r="AS183" s="81">
        <f t="shared" si="19"/>
        <v>0</v>
      </c>
      <c r="AT183" s="81">
        <f t="shared" si="19"/>
        <v>0</v>
      </c>
      <c r="AU183" s="81">
        <f t="shared" si="19"/>
        <v>0</v>
      </c>
      <c r="AV183" s="81">
        <f t="shared" si="19"/>
        <v>0</v>
      </c>
      <c r="AW183" s="81">
        <f t="shared" si="19"/>
        <v>0</v>
      </c>
      <c r="AX183" s="81">
        <f t="shared" si="19"/>
        <v>0</v>
      </c>
      <c r="AY183" s="81">
        <f t="shared" si="19"/>
        <v>0</v>
      </c>
      <c r="AZ183" s="81">
        <f t="shared" si="19"/>
        <v>0</v>
      </c>
      <c r="BA183" s="81">
        <f t="shared" si="19"/>
        <v>0</v>
      </c>
      <c r="BB183" s="81">
        <f t="shared" si="19"/>
        <v>0</v>
      </c>
      <c r="BC183" s="81">
        <f t="shared" si="7"/>
        <v>0</v>
      </c>
      <c r="BD183" s="81">
        <f t="shared" si="19"/>
        <v>0</v>
      </c>
      <c r="BE183" s="81">
        <f t="shared" si="19"/>
        <v>0</v>
      </c>
      <c r="BF183" s="81">
        <f t="shared" si="19"/>
        <v>0</v>
      </c>
      <c r="BG183" s="81">
        <f t="shared" si="19"/>
        <v>0</v>
      </c>
      <c r="BH183" s="81">
        <f t="shared" si="20"/>
        <v>8.1632653061224492</v>
      </c>
      <c r="BI183" s="81">
        <f t="shared" si="20"/>
        <v>0</v>
      </c>
      <c r="BJ183" s="81">
        <f t="shared" si="20"/>
        <v>0</v>
      </c>
      <c r="BK183" s="81">
        <f t="shared" si="20"/>
        <v>18.367346938775512</v>
      </c>
      <c r="BL183" s="81">
        <f t="shared" si="20"/>
        <v>0</v>
      </c>
      <c r="BM183" s="81">
        <f t="shared" si="20"/>
        <v>0</v>
      </c>
      <c r="BN183" s="81">
        <f t="shared" si="20"/>
        <v>0</v>
      </c>
      <c r="BO183" s="81">
        <f t="shared" si="20"/>
        <v>0</v>
      </c>
      <c r="BP183" s="81">
        <f t="shared" si="20"/>
        <v>0</v>
      </c>
      <c r="BQ183" s="81">
        <f t="shared" si="20"/>
        <v>0</v>
      </c>
      <c r="BR183" s="81">
        <f t="shared" si="20"/>
        <v>0</v>
      </c>
      <c r="BS183" s="81">
        <f t="shared" si="20"/>
        <v>0</v>
      </c>
      <c r="BT183" s="81">
        <f t="shared" si="20"/>
        <v>0</v>
      </c>
      <c r="BU183" s="81">
        <f t="shared" si="20"/>
        <v>0</v>
      </c>
      <c r="BV183" s="81">
        <f t="shared" si="16"/>
        <v>6.1224489795918364</v>
      </c>
      <c r="BW183" s="81">
        <f t="shared" si="16"/>
        <v>0</v>
      </c>
      <c r="BX183" s="81">
        <f t="shared" si="16"/>
        <v>0</v>
      </c>
      <c r="BY183" s="81">
        <f t="shared" si="16"/>
        <v>0</v>
      </c>
      <c r="BZ183" s="81">
        <f t="shared" si="16"/>
        <v>0</v>
      </c>
      <c r="CA183" s="81">
        <f t="shared" si="16"/>
        <v>0</v>
      </c>
      <c r="CB183" s="81">
        <f t="shared" si="16"/>
        <v>0</v>
      </c>
      <c r="CC183" s="81">
        <f t="shared" si="16"/>
        <v>0</v>
      </c>
      <c r="CD183" s="81">
        <f t="shared" si="16"/>
        <v>0</v>
      </c>
      <c r="CE183" s="81">
        <f t="shared" si="16"/>
        <v>0</v>
      </c>
      <c r="CF183" s="81">
        <f t="shared" si="16"/>
        <v>0</v>
      </c>
      <c r="CG183" s="81">
        <f t="shared" si="16"/>
        <v>0</v>
      </c>
      <c r="CH183" s="81">
        <f t="shared" si="16"/>
        <v>0</v>
      </c>
      <c r="CI183" s="81">
        <f t="shared" si="16"/>
        <v>0</v>
      </c>
      <c r="CJ183" s="81">
        <f t="shared" si="16"/>
        <v>0</v>
      </c>
      <c r="CK183" s="81">
        <f t="shared" si="16"/>
        <v>0</v>
      </c>
      <c r="CL183" s="81">
        <f t="shared" si="14"/>
        <v>0</v>
      </c>
      <c r="CM183" s="81">
        <f t="shared" si="14"/>
        <v>0</v>
      </c>
      <c r="CN183" s="81">
        <f t="shared" si="14"/>
        <v>0</v>
      </c>
      <c r="CO183" s="81">
        <f t="shared" si="14"/>
        <v>0</v>
      </c>
      <c r="CP183" s="81">
        <f t="shared" si="14"/>
        <v>0</v>
      </c>
      <c r="CQ183" s="81">
        <f t="shared" si="14"/>
        <v>0</v>
      </c>
      <c r="CR183" s="81">
        <f t="shared" si="14"/>
        <v>0</v>
      </c>
      <c r="CS183" s="81">
        <f t="shared" si="14"/>
        <v>0</v>
      </c>
      <c r="CT183" s="81">
        <f t="shared" si="14"/>
        <v>0</v>
      </c>
      <c r="CU183" s="81">
        <f t="shared" si="14"/>
        <v>0</v>
      </c>
      <c r="CV183" s="81">
        <f t="shared" si="14"/>
        <v>0</v>
      </c>
      <c r="CW183" s="81">
        <f t="shared" si="14"/>
        <v>0</v>
      </c>
      <c r="CX183" s="81">
        <f t="shared" si="14"/>
        <v>0</v>
      </c>
      <c r="CY183" s="81">
        <f t="shared" si="14"/>
        <v>0</v>
      </c>
      <c r="CZ183" s="81">
        <f t="shared" si="14"/>
        <v>0</v>
      </c>
      <c r="DA183" s="81">
        <f t="shared" si="14"/>
        <v>0</v>
      </c>
      <c r="DB183" s="81">
        <f t="shared" si="15"/>
        <v>0</v>
      </c>
      <c r="DC183" s="81">
        <f t="shared" si="15"/>
        <v>0</v>
      </c>
      <c r="DD183" s="81">
        <f t="shared" si="15"/>
        <v>0</v>
      </c>
      <c r="DE183" s="81">
        <f t="shared" si="15"/>
        <v>0</v>
      </c>
      <c r="DF183" s="81">
        <f t="shared" si="15"/>
        <v>0</v>
      </c>
      <c r="DG183" s="81">
        <f t="shared" si="15"/>
        <v>0</v>
      </c>
      <c r="DH183" s="81">
        <f t="shared" si="15"/>
        <v>0</v>
      </c>
      <c r="DI183" s="81">
        <f t="shared" si="15"/>
        <v>0</v>
      </c>
      <c r="DJ183" s="81">
        <f t="shared" si="15"/>
        <v>0</v>
      </c>
      <c r="DK183" s="81">
        <f t="shared" si="15"/>
        <v>0</v>
      </c>
      <c r="DL183" s="81">
        <f t="shared" si="15"/>
        <v>0</v>
      </c>
      <c r="DM183" s="81">
        <f t="shared" si="15"/>
        <v>0</v>
      </c>
      <c r="DN183" s="81">
        <f t="shared" si="15"/>
        <v>0</v>
      </c>
      <c r="DO183" s="81">
        <f t="shared" si="15"/>
        <v>0</v>
      </c>
      <c r="DP183" s="81">
        <f t="shared" si="15"/>
        <v>0</v>
      </c>
      <c r="DQ183" s="81">
        <f t="shared" si="15"/>
        <v>0</v>
      </c>
    </row>
    <row r="184" spans="1:121" x14ac:dyDescent="0.2">
      <c r="A184" s="78"/>
      <c r="B184" s="77" t="s">
        <v>93</v>
      </c>
      <c r="C184" s="77"/>
      <c r="D184" s="81">
        <f t="shared" si="21"/>
        <v>0</v>
      </c>
      <c r="E184" s="81">
        <f t="shared" si="21"/>
        <v>0</v>
      </c>
      <c r="F184" s="81">
        <f t="shared" si="21"/>
        <v>0</v>
      </c>
      <c r="G184" s="81">
        <f t="shared" si="21"/>
        <v>0</v>
      </c>
      <c r="H184" s="81">
        <f t="shared" si="21"/>
        <v>0</v>
      </c>
      <c r="I184" s="81">
        <f t="shared" si="21"/>
        <v>0</v>
      </c>
      <c r="J184" s="81">
        <f t="shared" si="21"/>
        <v>0</v>
      </c>
      <c r="K184" s="81">
        <f t="shared" si="21"/>
        <v>0</v>
      </c>
      <c r="L184" s="81">
        <f t="shared" si="21"/>
        <v>0</v>
      </c>
      <c r="M184" s="81">
        <f t="shared" si="21"/>
        <v>0</v>
      </c>
      <c r="N184" s="81">
        <f t="shared" si="21"/>
        <v>0</v>
      </c>
      <c r="O184" s="81">
        <f t="shared" si="6"/>
        <v>0</v>
      </c>
      <c r="P184" s="81">
        <f t="shared" si="6"/>
        <v>0</v>
      </c>
      <c r="Q184" s="81">
        <f t="shared" si="6"/>
        <v>0</v>
      </c>
      <c r="R184" s="95"/>
      <c r="S184" s="81">
        <f t="shared" si="21"/>
        <v>0</v>
      </c>
      <c r="T184" s="81">
        <f t="shared" si="21"/>
        <v>0</v>
      </c>
      <c r="U184" s="81">
        <f t="shared" si="17"/>
        <v>0</v>
      </c>
      <c r="V184" s="81">
        <f t="shared" si="17"/>
        <v>0</v>
      </c>
      <c r="W184" s="81">
        <f t="shared" si="17"/>
        <v>0</v>
      </c>
      <c r="X184" s="81">
        <f t="shared" si="18"/>
        <v>0</v>
      </c>
      <c r="Y184" s="95"/>
      <c r="Z184" s="81">
        <f t="shared" si="18"/>
        <v>0</v>
      </c>
      <c r="AA184" s="81">
        <f t="shared" si="18"/>
        <v>0</v>
      </c>
      <c r="AB184" s="81">
        <f t="shared" si="18"/>
        <v>0</v>
      </c>
      <c r="AC184" s="81">
        <f t="shared" si="18"/>
        <v>8.1632653061224492</v>
      </c>
      <c r="AD184" s="81">
        <f t="shared" si="18"/>
        <v>0</v>
      </c>
      <c r="AE184" s="81">
        <f t="shared" si="18"/>
        <v>0</v>
      </c>
      <c r="AF184" s="81">
        <f t="shared" si="18"/>
        <v>0</v>
      </c>
      <c r="AG184" s="81">
        <f t="shared" si="18"/>
        <v>0</v>
      </c>
      <c r="AH184" s="81">
        <f t="shared" si="18"/>
        <v>6.1224489795918364</v>
      </c>
      <c r="AI184" s="81">
        <f t="shared" si="18"/>
        <v>0</v>
      </c>
      <c r="AJ184" s="81">
        <f t="shared" si="18"/>
        <v>0</v>
      </c>
      <c r="AK184" s="81">
        <f t="shared" si="18"/>
        <v>0</v>
      </c>
      <c r="AL184" s="81">
        <f t="shared" si="18"/>
        <v>26.530612244897959</v>
      </c>
      <c r="AM184" s="81">
        <f t="shared" si="18"/>
        <v>2.0408163265306123</v>
      </c>
      <c r="AN184" s="81">
        <f t="shared" si="18"/>
        <v>0</v>
      </c>
      <c r="AO184" s="81">
        <f t="shared" si="18"/>
        <v>12.244897959183673</v>
      </c>
      <c r="AP184" s="81">
        <f t="shared" si="18"/>
        <v>0</v>
      </c>
      <c r="AQ184" s="81">
        <f t="shared" si="18"/>
        <v>0</v>
      </c>
      <c r="AR184" s="81">
        <f t="shared" si="19"/>
        <v>0</v>
      </c>
      <c r="AS184" s="81">
        <f t="shared" si="19"/>
        <v>0</v>
      </c>
      <c r="AT184" s="81">
        <f t="shared" si="19"/>
        <v>0</v>
      </c>
      <c r="AU184" s="81">
        <f t="shared" si="19"/>
        <v>0</v>
      </c>
      <c r="AV184" s="81">
        <f t="shared" si="19"/>
        <v>0</v>
      </c>
      <c r="AW184" s="81">
        <f t="shared" si="19"/>
        <v>0</v>
      </c>
      <c r="AX184" s="81">
        <f t="shared" si="19"/>
        <v>0</v>
      </c>
      <c r="AY184" s="81">
        <f t="shared" si="19"/>
        <v>0</v>
      </c>
      <c r="AZ184" s="81">
        <f t="shared" si="19"/>
        <v>0</v>
      </c>
      <c r="BA184" s="81">
        <f t="shared" si="19"/>
        <v>0</v>
      </c>
      <c r="BB184" s="81">
        <f t="shared" si="19"/>
        <v>0</v>
      </c>
      <c r="BC184" s="81">
        <f t="shared" si="7"/>
        <v>0</v>
      </c>
      <c r="BD184" s="81">
        <f t="shared" si="19"/>
        <v>4.0816326530612246</v>
      </c>
      <c r="BE184" s="81">
        <f t="shared" si="19"/>
        <v>0</v>
      </c>
      <c r="BF184" s="81">
        <f t="shared" si="19"/>
        <v>0</v>
      </c>
      <c r="BG184" s="81">
        <f t="shared" si="19"/>
        <v>0</v>
      </c>
      <c r="BH184" s="81">
        <f t="shared" si="20"/>
        <v>16.326530612244898</v>
      </c>
      <c r="BI184" s="81">
        <f t="shared" si="20"/>
        <v>0</v>
      </c>
      <c r="BJ184" s="81">
        <f t="shared" si="20"/>
        <v>0</v>
      </c>
      <c r="BK184" s="81">
        <f t="shared" si="20"/>
        <v>0</v>
      </c>
      <c r="BL184" s="81">
        <f t="shared" si="20"/>
        <v>0</v>
      </c>
      <c r="BM184" s="81">
        <f t="shared" si="20"/>
        <v>0</v>
      </c>
      <c r="BN184" s="81">
        <f t="shared" si="20"/>
        <v>0</v>
      </c>
      <c r="BO184" s="81">
        <f t="shared" si="20"/>
        <v>4.0816326530612246</v>
      </c>
      <c r="BP184" s="81">
        <f t="shared" si="20"/>
        <v>0</v>
      </c>
      <c r="BQ184" s="81">
        <f t="shared" si="20"/>
        <v>2.0408163265306123</v>
      </c>
      <c r="BR184" s="81">
        <f t="shared" si="20"/>
        <v>8.1632653061224492</v>
      </c>
      <c r="BS184" s="81">
        <f t="shared" si="20"/>
        <v>0</v>
      </c>
      <c r="BT184" s="81">
        <f t="shared" si="20"/>
        <v>0</v>
      </c>
      <c r="BU184" s="81">
        <f t="shared" si="20"/>
        <v>0</v>
      </c>
      <c r="BV184" s="81">
        <f t="shared" si="16"/>
        <v>0</v>
      </c>
      <c r="BW184" s="81">
        <f t="shared" si="16"/>
        <v>0</v>
      </c>
      <c r="BX184" s="81">
        <f t="shared" si="16"/>
        <v>0</v>
      </c>
      <c r="BY184" s="81">
        <f t="shared" si="16"/>
        <v>0</v>
      </c>
      <c r="BZ184" s="81">
        <f t="shared" si="16"/>
        <v>2.0408163265306123</v>
      </c>
      <c r="CA184" s="81">
        <f t="shared" si="16"/>
        <v>0</v>
      </c>
      <c r="CB184" s="81">
        <f t="shared" si="16"/>
        <v>0</v>
      </c>
      <c r="CC184" s="81">
        <f t="shared" si="16"/>
        <v>0</v>
      </c>
      <c r="CD184" s="81">
        <f t="shared" si="16"/>
        <v>0</v>
      </c>
      <c r="CE184" s="81">
        <f t="shared" si="16"/>
        <v>0</v>
      </c>
      <c r="CF184" s="81">
        <f t="shared" si="16"/>
        <v>0</v>
      </c>
      <c r="CG184" s="81">
        <f t="shared" si="16"/>
        <v>2.0408163265306123</v>
      </c>
      <c r="CH184" s="81">
        <f t="shared" si="16"/>
        <v>0</v>
      </c>
      <c r="CI184" s="81">
        <f t="shared" si="16"/>
        <v>0</v>
      </c>
      <c r="CJ184" s="81">
        <f t="shared" si="16"/>
        <v>0</v>
      </c>
      <c r="CK184" s="81">
        <f t="shared" si="16"/>
        <v>0</v>
      </c>
      <c r="CL184" s="81">
        <f t="shared" si="14"/>
        <v>0</v>
      </c>
      <c r="CM184" s="81">
        <f t="shared" si="14"/>
        <v>0</v>
      </c>
      <c r="CN184" s="81">
        <f t="shared" si="14"/>
        <v>0</v>
      </c>
      <c r="CO184" s="81">
        <f t="shared" si="14"/>
        <v>0</v>
      </c>
      <c r="CP184" s="81">
        <f t="shared" si="14"/>
        <v>0</v>
      </c>
      <c r="CQ184" s="81">
        <f t="shared" si="14"/>
        <v>0</v>
      </c>
      <c r="CR184" s="81">
        <f t="shared" si="14"/>
        <v>0</v>
      </c>
      <c r="CS184" s="81">
        <f t="shared" si="14"/>
        <v>0</v>
      </c>
      <c r="CT184" s="81">
        <f t="shared" si="14"/>
        <v>0</v>
      </c>
      <c r="CU184" s="81">
        <f t="shared" si="14"/>
        <v>0</v>
      </c>
      <c r="CV184" s="81">
        <f t="shared" si="14"/>
        <v>0</v>
      </c>
      <c r="CW184" s="81">
        <f t="shared" si="14"/>
        <v>0</v>
      </c>
      <c r="CX184" s="81">
        <f t="shared" si="14"/>
        <v>0</v>
      </c>
      <c r="CY184" s="81">
        <f t="shared" si="14"/>
        <v>0</v>
      </c>
      <c r="CZ184" s="81">
        <f t="shared" si="14"/>
        <v>0</v>
      </c>
      <c r="DA184" s="81">
        <f t="shared" si="14"/>
        <v>0</v>
      </c>
      <c r="DB184" s="81">
        <f t="shared" si="15"/>
        <v>0</v>
      </c>
      <c r="DC184" s="81">
        <f t="shared" si="15"/>
        <v>0</v>
      </c>
      <c r="DD184" s="81">
        <f t="shared" si="15"/>
        <v>0</v>
      </c>
      <c r="DE184" s="81">
        <f t="shared" si="15"/>
        <v>0</v>
      </c>
      <c r="DF184" s="81">
        <f t="shared" si="15"/>
        <v>0</v>
      </c>
      <c r="DG184" s="81">
        <f t="shared" si="15"/>
        <v>0</v>
      </c>
      <c r="DH184" s="81">
        <f t="shared" si="15"/>
        <v>0</v>
      </c>
      <c r="DI184" s="81">
        <f t="shared" si="15"/>
        <v>0</v>
      </c>
      <c r="DJ184" s="81">
        <f t="shared" si="15"/>
        <v>0</v>
      </c>
      <c r="DK184" s="81">
        <f t="shared" si="15"/>
        <v>0</v>
      </c>
      <c r="DL184" s="81">
        <f t="shared" si="15"/>
        <v>0</v>
      </c>
      <c r="DM184" s="81">
        <f t="shared" si="15"/>
        <v>0</v>
      </c>
      <c r="DN184" s="81">
        <f t="shared" si="15"/>
        <v>0</v>
      </c>
      <c r="DO184" s="81">
        <f t="shared" si="15"/>
        <v>0</v>
      </c>
      <c r="DP184" s="81">
        <f t="shared" si="15"/>
        <v>0</v>
      </c>
      <c r="DQ184" s="81">
        <f t="shared" si="15"/>
        <v>0</v>
      </c>
    </row>
    <row r="185" spans="1:121" x14ac:dyDescent="0.2"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S185" s="49"/>
      <c r="T185" s="49"/>
      <c r="U185" s="49"/>
      <c r="V185" s="80"/>
      <c r="W185" s="49"/>
      <c r="X185" s="49"/>
      <c r="Y185" s="49"/>
      <c r="Z185" s="49"/>
      <c r="AA185" s="49"/>
      <c r="AB185" s="49"/>
      <c r="AC185" s="80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</row>
  </sheetData>
  <phoneticPr fontId="17" type="noConversion"/>
  <conditionalFormatting sqref="BS143:DS143 D2:T2 CA2:DS2 DK149:DS149 D3:D98 BL134:DN140 BL141:BP143 BK132:DM133 D141:O143 C133:O133 BD149:CP149 BD144:DS148 BD150:DS152 D150:AP151 AU141:AY143 AT132:BB132 AQ132:AQ133 AS133:BB140 BS141:DN142 DO107:DS142 DR153:DS163 DR165:DS184 S141:Y143 X132:Y140 C134:V140 C132:T132 V132:W133 Q133:T133 BD107:DN131 D1:DS1 AQ164:DS164 D100:BC100 D185:DS1048576 AQ144:BC152 BD100:DS106 D114:Y131 D113:Q113 P144:Y145 D144:L149 X146:Y146 M146:R146 Y101:BC109 Y110:Y113 Z110:BC131 P147:Y149 AC132:AP140 AC141:AR143 AC144:AP149 Z132:AB149 D101:R112">
    <cfRule type="containsText" dxfId="24" priority="9" operator="containsText" text="W">
      <formula>NOT(ISERROR(SEARCH("W",C1)))</formula>
    </cfRule>
    <cfRule type="containsText" dxfId="23" priority="10" operator="containsText" text="H">
      <formula>NOT(ISERROR(SEARCH("H",C1)))</formula>
    </cfRule>
    <cfRule type="containsText" dxfId="22" priority="11" operator="containsText" text="C">
      <formula>NOT(ISERROR(SEARCH("C",C1)))</formula>
    </cfRule>
    <cfRule type="containsText" dxfId="21" priority="12" operator="containsText" text="E">
      <formula>NOT(ISERROR(SEARCH("E",C1)))</formula>
    </cfRule>
    <cfRule type="containsText" dxfId="20" priority="13" operator="containsText" text="D">
      <formula>NOT(ISERROR(SEARCH("D",C1)))</formula>
    </cfRule>
    <cfRule type="containsText" dxfId="19" priority="14" operator="containsText" text="K">
      <formula>NOT(ISERROR(SEARCH("K",C1)))</formula>
    </cfRule>
    <cfRule type="containsText" dxfId="18" priority="15" operator="containsText" text="R">
      <formula>NOT(ISERROR(SEARCH("R",C1)))</formula>
    </cfRule>
    <cfRule type="containsText" dxfId="17" priority="16" operator="containsText" text="Y">
      <formula>NOT(ISERROR(SEARCH("Y",C1)))</formula>
    </cfRule>
    <cfRule type="containsText" dxfId="16" priority="17" operator="containsText" text="F">
      <formula>NOT(ISERROR(SEARCH("F",C1)))</formula>
    </cfRule>
    <cfRule type="containsText" dxfId="15" priority="18" operator="containsText" text="P">
      <formula>NOT(ISERROR(SEARCH("P",C1)))</formula>
    </cfRule>
    <cfRule type="containsText" dxfId="14" priority="19" operator="containsText" text="N">
      <formula>NOT(ISERROR(SEARCH("N",C1)))</formula>
    </cfRule>
    <cfRule type="containsText" dxfId="13" priority="20" operator="containsText" text="T">
      <formula>NOT(ISERROR(SEARCH("T",C1)))</formula>
    </cfRule>
    <cfRule type="containsText" dxfId="12" priority="21" operator="containsText" text="S">
      <formula>NOT(ISERROR(SEARCH("S",C1)))</formula>
    </cfRule>
    <cfRule type="containsText" dxfId="11" priority="22" operator="containsText" text="Q">
      <formula>NOT(ISERROR(SEARCH("Q",C1)))</formula>
    </cfRule>
    <cfRule type="containsText" dxfId="10" priority="23" operator="containsText" text="G">
      <formula>NOT(ISERROR(SEARCH("G",C1)))</formula>
    </cfRule>
    <cfRule type="containsText" dxfId="9" priority="24" operator="containsText" text="I">
      <formula>NOT(ISERROR(SEARCH("I",C1)))</formula>
    </cfRule>
    <cfRule type="containsText" dxfId="8" priority="25" operator="containsText" text="V">
      <formula>NOT(ISERROR(SEARCH("V",C1)))</formula>
    </cfRule>
    <cfRule type="containsText" dxfId="7" priority="26" operator="containsText" text="L">
      <formula>NOT(ISERROR(SEARCH("L",C1)))</formula>
    </cfRule>
    <cfRule type="containsText" dxfId="6" priority="27" operator="containsText" text="M">
      <formula>NOT(ISERROR(SEARCH("M",C1)))</formula>
    </cfRule>
    <cfRule type="containsText" dxfId="5" priority="28" operator="containsText" text="A">
      <formula>NOT(ISERROR(SEARCH("A",C1)))</formula>
    </cfRule>
  </conditionalFormatting>
  <conditionalFormatting sqref="DT1:DT2 DT100:DT1048576">
    <cfRule type="containsText" dxfId="4" priority="8" operator="containsText" text="FALSE">
      <formula>NOT(ISERROR(SEARCH("FALSE",DT1)))</formula>
    </cfRule>
  </conditionalFormatting>
  <conditionalFormatting sqref="DT101:DT201">
    <cfRule type="notContainsText" dxfId="3" priority="7" operator="notContains" text="FALSE">
      <formula>ISERROR(SEARCH("FALSE",DT101))</formula>
    </cfRule>
  </conditionalFormatting>
  <conditionalFormatting sqref="D2:D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U98 V2:BY98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BS9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:DQ163">
    <cfRule type="colorScale" priority="2">
      <colorScale>
        <cfvo type="min"/>
        <cfvo type="max"/>
        <color rgb="FFFCFCFF"/>
        <color rgb="FF63BE7B"/>
      </colorScale>
    </cfRule>
  </conditionalFormatting>
  <conditionalFormatting sqref="D165:DQ184">
    <cfRule type="colorScale" priority="3">
      <colorScale>
        <cfvo type="min"/>
        <cfvo type="max"/>
        <color rgb="FFFCFCFF"/>
        <color rgb="FF63BE7B"/>
      </colorScale>
    </cfRule>
  </conditionalFormatting>
  <conditionalFormatting sqref="G152 N152 AD152 AK152 N164 G164 AK164 AD164">
    <cfRule type="containsText" dxfId="2" priority="1" operator="containsText" text="C">
      <formula>NOT(ISERROR(SEARCH("C",G152)))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9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281</v>
      </c>
    </row>
    <row r="2" spans="1:2" x14ac:dyDescent="0.2">
      <c r="A2">
        <v>1</v>
      </c>
      <c r="B2" t="s">
        <v>282</v>
      </c>
    </row>
    <row r="3" spans="1:2" x14ac:dyDescent="0.2">
      <c r="A3">
        <v>2</v>
      </c>
      <c r="B3" t="s">
        <v>283</v>
      </c>
    </row>
    <row r="4" spans="1:2" x14ac:dyDescent="0.2">
      <c r="A4">
        <v>3</v>
      </c>
      <c r="B4" t="s">
        <v>284</v>
      </c>
    </row>
    <row r="5" spans="1:2" x14ac:dyDescent="0.2">
      <c r="A5">
        <v>4</v>
      </c>
      <c r="B5" t="s">
        <v>285</v>
      </c>
    </row>
    <row r="6" spans="1:2" x14ac:dyDescent="0.2">
      <c r="A6">
        <v>5</v>
      </c>
      <c r="B6" t="s">
        <v>286</v>
      </c>
    </row>
    <row r="7" spans="1:2" x14ac:dyDescent="0.2">
      <c r="A7">
        <v>6</v>
      </c>
      <c r="B7" t="s">
        <v>287</v>
      </c>
    </row>
    <row r="8" spans="1:2" x14ac:dyDescent="0.2">
      <c r="A8">
        <v>7</v>
      </c>
      <c r="B8" t="s">
        <v>288</v>
      </c>
    </row>
    <row r="9" spans="1:2" x14ac:dyDescent="0.2">
      <c r="A9">
        <v>8</v>
      </c>
      <c r="B9" t="s">
        <v>289</v>
      </c>
    </row>
    <row r="10" spans="1:2" x14ac:dyDescent="0.2">
      <c r="A10">
        <v>9</v>
      </c>
      <c r="B10" t="s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41" sqref="M41"/>
    </sheetView>
  </sheetViews>
  <sheetFormatPr baseColWidth="10" defaultRowHeight="16" x14ac:dyDescent="0.2"/>
  <cols>
    <col min="1" max="1" width="12.1640625" bestFit="1" customWidth="1"/>
    <col min="2" max="16" width="4" bestFit="1" customWidth="1"/>
    <col min="17" max="17" width="4" customWidth="1"/>
    <col min="18" max="20" width="4" bestFit="1" customWidth="1"/>
  </cols>
  <sheetData>
    <row r="1" spans="1:21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90</v>
      </c>
      <c r="S1" t="s">
        <v>104</v>
      </c>
      <c r="T1" t="s">
        <v>105</v>
      </c>
      <c r="U1" t="s">
        <v>46</v>
      </c>
    </row>
    <row r="2" spans="1:21" x14ac:dyDescent="0.2">
      <c r="A2" t="s">
        <v>32</v>
      </c>
      <c r="B2" t="s">
        <v>72</v>
      </c>
      <c r="C2" t="s">
        <v>74</v>
      </c>
      <c r="D2" t="s">
        <v>75</v>
      </c>
      <c r="E2" t="s">
        <v>75</v>
      </c>
      <c r="F2" t="s">
        <v>4</v>
      </c>
      <c r="G2" t="s">
        <v>4</v>
      </c>
      <c r="H2" t="s">
        <v>4</v>
      </c>
      <c r="I2" t="s">
        <v>73</v>
      </c>
      <c r="J2" t="s">
        <v>81</v>
      </c>
      <c r="K2" t="s">
        <v>75</v>
      </c>
      <c r="L2" t="s">
        <v>4</v>
      </c>
      <c r="M2" t="s">
        <v>4</v>
      </c>
      <c r="N2" t="s">
        <v>73</v>
      </c>
      <c r="O2" t="s">
        <v>73</v>
      </c>
      <c r="P2" t="s">
        <v>89</v>
      </c>
      <c r="Q2" t="s">
        <v>4</v>
      </c>
      <c r="R2" t="s">
        <v>4</v>
      </c>
      <c r="S2" t="s">
        <v>73</v>
      </c>
      <c r="T2" t="s">
        <v>91</v>
      </c>
    </row>
    <row r="3" spans="1:21" x14ac:dyDescent="0.2">
      <c r="A3" t="s">
        <v>22</v>
      </c>
      <c r="B3" t="s">
        <v>72</v>
      </c>
      <c r="C3" t="s">
        <v>92</v>
      </c>
      <c r="D3" t="s">
        <v>93</v>
      </c>
      <c r="E3" t="s">
        <v>94</v>
      </c>
      <c r="F3" t="s">
        <v>4</v>
      </c>
      <c r="G3" t="s">
        <v>4</v>
      </c>
      <c r="H3" t="s">
        <v>4</v>
      </c>
      <c r="I3" t="s">
        <v>4</v>
      </c>
      <c r="J3" t="s">
        <v>72</v>
      </c>
      <c r="K3" t="s">
        <v>92</v>
      </c>
      <c r="L3" t="s">
        <v>81</v>
      </c>
      <c r="M3" t="s">
        <v>81</v>
      </c>
      <c r="N3" t="s">
        <v>81</v>
      </c>
      <c r="O3" t="s">
        <v>4</v>
      </c>
      <c r="P3" t="s">
        <v>96</v>
      </c>
      <c r="Q3" t="s">
        <v>4</v>
      </c>
      <c r="R3" t="s">
        <v>102</v>
      </c>
      <c r="S3" t="s">
        <v>102</v>
      </c>
      <c r="T3" t="s">
        <v>91</v>
      </c>
    </row>
    <row r="4" spans="1:21" x14ac:dyDescent="0.2">
      <c r="A4" t="s">
        <v>5</v>
      </c>
      <c r="B4" t="s">
        <v>72</v>
      </c>
      <c r="C4" t="s">
        <v>92</v>
      </c>
      <c r="D4" t="s">
        <v>93</v>
      </c>
      <c r="E4" t="s">
        <v>94</v>
      </c>
      <c r="F4" t="s">
        <v>4</v>
      </c>
      <c r="G4" t="s">
        <v>4</v>
      </c>
      <c r="H4" t="s">
        <v>4</v>
      </c>
      <c r="I4" t="s">
        <v>4</v>
      </c>
      <c r="J4" t="s">
        <v>72</v>
      </c>
      <c r="K4" t="s">
        <v>92</v>
      </c>
      <c r="L4" t="s">
        <v>81</v>
      </c>
      <c r="M4" t="s">
        <v>81</v>
      </c>
      <c r="N4" t="s">
        <v>95</v>
      </c>
      <c r="O4" t="s">
        <v>4</v>
      </c>
      <c r="P4" t="s">
        <v>96</v>
      </c>
      <c r="Q4" t="s">
        <v>4</v>
      </c>
      <c r="R4" t="s">
        <v>97</v>
      </c>
      <c r="S4" t="s">
        <v>81</v>
      </c>
      <c r="T4" t="s">
        <v>98</v>
      </c>
    </row>
    <row r="5" spans="1:21" x14ac:dyDescent="0.2">
      <c r="A5" t="s">
        <v>18</v>
      </c>
      <c r="B5" t="s">
        <v>72</v>
      </c>
      <c r="C5" t="s">
        <v>92</v>
      </c>
      <c r="D5" t="s">
        <v>93</v>
      </c>
      <c r="E5" t="s">
        <v>94</v>
      </c>
      <c r="F5" t="s">
        <v>4</v>
      </c>
      <c r="G5" t="s">
        <v>4</v>
      </c>
      <c r="H5" t="s">
        <v>4</v>
      </c>
      <c r="I5" t="s">
        <v>4</v>
      </c>
      <c r="J5" t="s">
        <v>72</v>
      </c>
      <c r="K5" t="s">
        <v>92</v>
      </c>
      <c r="L5" t="s">
        <v>102</v>
      </c>
      <c r="M5" t="s">
        <v>73</v>
      </c>
      <c r="N5" t="s">
        <v>100</v>
      </c>
      <c r="O5" t="s">
        <v>4</v>
      </c>
      <c r="P5" t="s">
        <v>96</v>
      </c>
      <c r="Q5" t="s">
        <v>4</v>
      </c>
      <c r="R5" t="s">
        <v>94</v>
      </c>
      <c r="S5" t="s">
        <v>97</v>
      </c>
      <c r="T5" t="s">
        <v>91</v>
      </c>
    </row>
    <row r="6" spans="1:21" x14ac:dyDescent="0.2">
      <c r="A6" t="s">
        <v>13</v>
      </c>
      <c r="B6" t="s">
        <v>72</v>
      </c>
      <c r="C6" t="s">
        <v>92</v>
      </c>
      <c r="D6" t="s">
        <v>93</v>
      </c>
      <c r="E6" t="s">
        <v>94</v>
      </c>
      <c r="F6" t="s">
        <v>4</v>
      </c>
      <c r="G6" t="s">
        <v>4</v>
      </c>
      <c r="H6" t="s">
        <v>4</v>
      </c>
      <c r="I6" t="s">
        <v>4</v>
      </c>
      <c r="J6" t="s">
        <v>72</v>
      </c>
      <c r="K6" t="s">
        <v>92</v>
      </c>
      <c r="L6" t="s">
        <v>102</v>
      </c>
      <c r="M6" t="s">
        <v>73</v>
      </c>
      <c r="N6" t="s">
        <v>73</v>
      </c>
      <c r="O6" t="s">
        <v>4</v>
      </c>
      <c r="P6" t="s">
        <v>96</v>
      </c>
      <c r="Q6" t="s">
        <v>4</v>
      </c>
      <c r="R6" t="s">
        <v>72</v>
      </c>
      <c r="S6" t="s">
        <v>97</v>
      </c>
      <c r="T6" t="s">
        <v>91</v>
      </c>
    </row>
    <row r="7" spans="1:21" s="19" customFormat="1" x14ac:dyDescent="0.2">
      <c r="A7" s="19" t="s">
        <v>23</v>
      </c>
      <c r="B7" s="19" t="s">
        <v>72</v>
      </c>
      <c r="C7" s="19" t="s">
        <v>73</v>
      </c>
      <c r="D7" s="19" t="s">
        <v>93</v>
      </c>
      <c r="E7" s="19" t="s">
        <v>94</v>
      </c>
      <c r="F7" s="19" t="s">
        <v>4</v>
      </c>
      <c r="G7" s="19" t="s">
        <v>4</v>
      </c>
      <c r="H7" s="19" t="s">
        <v>4</v>
      </c>
      <c r="I7" s="19" t="s">
        <v>4</v>
      </c>
      <c r="J7" s="19" t="s">
        <v>72</v>
      </c>
      <c r="K7" s="19" t="s">
        <v>92</v>
      </c>
      <c r="L7" s="19" t="s">
        <v>92</v>
      </c>
      <c r="M7" s="19" t="s">
        <v>73</v>
      </c>
      <c r="N7" s="19" t="s">
        <v>89</v>
      </c>
      <c r="O7" s="19" t="s">
        <v>4</v>
      </c>
      <c r="P7" s="19" t="s">
        <v>89</v>
      </c>
      <c r="Q7" s="19" t="s">
        <v>4</v>
      </c>
      <c r="R7" s="19" t="s">
        <v>73</v>
      </c>
      <c r="S7" s="19" t="s">
        <v>73</v>
      </c>
      <c r="T7" s="19" t="s">
        <v>91</v>
      </c>
    </row>
    <row r="8" spans="1:21" x14ac:dyDescent="0.2">
      <c r="A8" s="4" t="s">
        <v>41</v>
      </c>
      <c r="B8" t="s">
        <v>72</v>
      </c>
      <c r="C8" t="s">
        <v>74</v>
      </c>
      <c r="D8" t="s">
        <v>93</v>
      </c>
      <c r="E8" t="s">
        <v>75</v>
      </c>
      <c r="F8" t="s">
        <v>4</v>
      </c>
      <c r="G8" t="s">
        <v>4</v>
      </c>
      <c r="H8" t="s">
        <v>4</v>
      </c>
      <c r="I8" t="s">
        <v>4</v>
      </c>
      <c r="J8" t="s">
        <v>72</v>
      </c>
      <c r="K8" t="s">
        <v>74</v>
      </c>
      <c r="L8" t="s">
        <v>4</v>
      </c>
      <c r="M8" t="s">
        <v>4</v>
      </c>
      <c r="N8" t="s">
        <v>4</v>
      </c>
      <c r="O8" t="s">
        <v>4</v>
      </c>
      <c r="P8" t="s">
        <v>75</v>
      </c>
      <c r="Q8" t="s">
        <v>74</v>
      </c>
      <c r="R8" t="s">
        <v>72</v>
      </c>
      <c r="S8" t="s">
        <v>73</v>
      </c>
      <c r="T8" t="s">
        <v>89</v>
      </c>
    </row>
    <row r="9" spans="1:21" x14ac:dyDescent="0.2">
      <c r="A9" t="s">
        <v>39</v>
      </c>
      <c r="B9" t="s">
        <v>72</v>
      </c>
      <c r="C9" t="s">
        <v>74</v>
      </c>
      <c r="D9" t="s">
        <v>93</v>
      </c>
      <c r="E9" t="s">
        <v>75</v>
      </c>
      <c r="F9" t="s">
        <v>4</v>
      </c>
      <c r="G9" t="s">
        <v>4</v>
      </c>
      <c r="H9" t="s">
        <v>4</v>
      </c>
      <c r="I9" t="s">
        <v>4</v>
      </c>
      <c r="J9" t="s">
        <v>97</v>
      </c>
      <c r="K9" t="s">
        <v>74</v>
      </c>
      <c r="L9" t="s">
        <v>4</v>
      </c>
      <c r="M9" t="s">
        <v>4</v>
      </c>
      <c r="N9" t="s">
        <v>4</v>
      </c>
      <c r="O9" t="s">
        <v>4</v>
      </c>
      <c r="P9" t="s">
        <v>75</v>
      </c>
      <c r="Q9" t="s">
        <v>74</v>
      </c>
      <c r="R9" t="s">
        <v>72</v>
      </c>
      <c r="S9" t="s">
        <v>73</v>
      </c>
      <c r="T9" t="s">
        <v>89</v>
      </c>
    </row>
    <row r="10" spans="1:21" x14ac:dyDescent="0.2">
      <c r="A10" t="s">
        <v>20</v>
      </c>
      <c r="B10" t="s">
        <v>72</v>
      </c>
      <c r="C10" t="s">
        <v>74</v>
      </c>
      <c r="D10" t="s">
        <v>93</v>
      </c>
      <c r="E10" t="s">
        <v>99</v>
      </c>
      <c r="F10" t="s">
        <v>4</v>
      </c>
      <c r="G10" t="s">
        <v>4</v>
      </c>
      <c r="H10" t="s">
        <v>4</v>
      </c>
      <c r="I10" t="s">
        <v>4</v>
      </c>
      <c r="J10" t="s">
        <v>93</v>
      </c>
      <c r="K10" t="s">
        <v>74</v>
      </c>
      <c r="L10" t="s">
        <v>4</v>
      </c>
      <c r="M10" t="s">
        <v>4</v>
      </c>
      <c r="N10" t="s">
        <v>4</v>
      </c>
      <c r="O10" t="s">
        <v>4</v>
      </c>
      <c r="P10" t="s">
        <v>75</v>
      </c>
      <c r="Q10" t="s">
        <v>100</v>
      </c>
      <c r="R10" t="s">
        <v>81</v>
      </c>
      <c r="S10" t="s">
        <v>95</v>
      </c>
      <c r="T10" t="s">
        <v>91</v>
      </c>
    </row>
    <row r="11" spans="1:21" s="19" customFormat="1" x14ac:dyDescent="0.2">
      <c r="A11" s="19" t="s">
        <v>25</v>
      </c>
      <c r="B11" s="19" t="s">
        <v>72</v>
      </c>
      <c r="C11" s="19" t="s">
        <v>72</v>
      </c>
      <c r="D11" s="19" t="s">
        <v>93</v>
      </c>
      <c r="E11" s="19" t="s">
        <v>99</v>
      </c>
      <c r="F11" s="19" t="s">
        <v>4</v>
      </c>
      <c r="G11" s="19" t="s">
        <v>4</v>
      </c>
      <c r="H11" s="19" t="s">
        <v>4</v>
      </c>
      <c r="I11" s="19" t="s">
        <v>4</v>
      </c>
      <c r="J11" s="19" t="s">
        <v>93</v>
      </c>
      <c r="K11" s="19" t="s">
        <v>74</v>
      </c>
      <c r="L11" s="19" t="s">
        <v>4</v>
      </c>
      <c r="M11" s="19" t="s">
        <v>4</v>
      </c>
      <c r="N11" s="19" t="s">
        <v>4</v>
      </c>
      <c r="O11" s="19" t="s">
        <v>4</v>
      </c>
      <c r="P11" s="19" t="s">
        <v>75</v>
      </c>
      <c r="Q11" s="19" t="s">
        <v>100</v>
      </c>
      <c r="R11" s="19" t="s">
        <v>81</v>
      </c>
      <c r="S11" s="19" t="s">
        <v>95</v>
      </c>
      <c r="T11" s="19" t="s">
        <v>91</v>
      </c>
    </row>
    <row r="12" spans="1:21" x14ac:dyDescent="0.2">
      <c r="A12" t="s">
        <v>26</v>
      </c>
      <c r="B12" t="s">
        <v>72</v>
      </c>
      <c r="C12" t="s">
        <v>89</v>
      </c>
      <c r="D12" t="s">
        <v>94</v>
      </c>
      <c r="E12" t="s">
        <v>75</v>
      </c>
      <c r="F12" t="s">
        <v>4</v>
      </c>
      <c r="G12" t="s">
        <v>4</v>
      </c>
      <c r="H12" t="s">
        <v>4</v>
      </c>
      <c r="I12" t="s">
        <v>98</v>
      </c>
      <c r="J12" t="s">
        <v>99</v>
      </c>
      <c r="K12" t="s">
        <v>75</v>
      </c>
      <c r="L12" t="s">
        <v>100</v>
      </c>
      <c r="M12" t="s">
        <v>72</v>
      </c>
      <c r="N12" t="s">
        <v>74</v>
      </c>
      <c r="O12" t="s">
        <v>4</v>
      </c>
      <c r="P12" t="s">
        <v>97</v>
      </c>
      <c r="Q12" t="s">
        <v>4</v>
      </c>
      <c r="R12" t="s">
        <v>74</v>
      </c>
      <c r="S12" t="s">
        <v>101</v>
      </c>
      <c r="T12" t="s">
        <v>91</v>
      </c>
    </row>
    <row r="13" spans="1:21" x14ac:dyDescent="0.2">
      <c r="A13" t="s">
        <v>34</v>
      </c>
      <c r="B13" t="s">
        <v>72</v>
      </c>
      <c r="C13" t="s">
        <v>102</v>
      </c>
      <c r="D13" t="s">
        <v>75</v>
      </c>
      <c r="E13" t="s">
        <v>75</v>
      </c>
      <c r="F13" t="s">
        <v>93</v>
      </c>
      <c r="G13" t="s">
        <v>91</v>
      </c>
      <c r="H13" t="s">
        <v>96</v>
      </c>
      <c r="I13" t="s">
        <v>98</v>
      </c>
      <c r="J13" t="s">
        <v>4</v>
      </c>
      <c r="K13" t="s">
        <v>93</v>
      </c>
      <c r="L13" t="s">
        <v>4</v>
      </c>
      <c r="M13" t="s">
        <v>4</v>
      </c>
      <c r="N13" t="s">
        <v>100</v>
      </c>
      <c r="O13" t="s">
        <v>4</v>
      </c>
      <c r="P13" t="s">
        <v>4</v>
      </c>
      <c r="Q13" t="s">
        <v>4</v>
      </c>
      <c r="R13" t="s">
        <v>103</v>
      </c>
      <c r="S13" t="s">
        <v>103</v>
      </c>
      <c r="T13" t="s">
        <v>100</v>
      </c>
    </row>
    <row r="14" spans="1:21" x14ac:dyDescent="0.2">
      <c r="A14" t="s">
        <v>36</v>
      </c>
      <c r="B14" t="s">
        <v>72</v>
      </c>
      <c r="C14" t="s">
        <v>89</v>
      </c>
      <c r="D14" t="s">
        <v>93</v>
      </c>
      <c r="E14" t="s">
        <v>75</v>
      </c>
      <c r="F14" t="s">
        <v>100</v>
      </c>
      <c r="G14" t="s">
        <v>91</v>
      </c>
      <c r="H14" t="s">
        <v>96</v>
      </c>
      <c r="I14" t="s">
        <v>95</v>
      </c>
      <c r="J14" t="s">
        <v>4</v>
      </c>
      <c r="K14" t="s">
        <v>93</v>
      </c>
      <c r="L14" t="s">
        <v>4</v>
      </c>
      <c r="M14" t="s">
        <v>4</v>
      </c>
      <c r="N14" t="s">
        <v>100</v>
      </c>
      <c r="O14" t="s">
        <v>4</v>
      </c>
      <c r="P14" t="s">
        <v>4</v>
      </c>
      <c r="Q14" t="s">
        <v>4</v>
      </c>
      <c r="R14" t="s">
        <v>103</v>
      </c>
      <c r="S14" t="s">
        <v>103</v>
      </c>
      <c r="T14" t="s">
        <v>98</v>
      </c>
    </row>
    <row r="15" spans="1:21" s="19" customFormat="1" x14ac:dyDescent="0.2">
      <c r="A15" s="19" t="s">
        <v>27</v>
      </c>
      <c r="B15" s="19" t="s">
        <v>72</v>
      </c>
      <c r="C15" s="19" t="s">
        <v>94</v>
      </c>
      <c r="D15" s="19" t="s">
        <v>99</v>
      </c>
      <c r="E15" s="19" t="s">
        <v>75</v>
      </c>
      <c r="F15" s="19" t="s">
        <v>4</v>
      </c>
      <c r="G15" s="19" t="s">
        <v>4</v>
      </c>
      <c r="H15" s="19" t="s">
        <v>4</v>
      </c>
      <c r="I15" s="19" t="s">
        <v>95</v>
      </c>
      <c r="J15" s="19" t="s">
        <v>94</v>
      </c>
      <c r="K15" s="19" t="s">
        <v>75</v>
      </c>
      <c r="L15" s="19" t="s">
        <v>73</v>
      </c>
      <c r="M15" s="19" t="s">
        <v>4</v>
      </c>
      <c r="N15" s="19" t="s">
        <v>73</v>
      </c>
      <c r="O15" s="19" t="s">
        <v>99</v>
      </c>
      <c r="P15" s="19" t="s">
        <v>97</v>
      </c>
      <c r="Q15" s="19" t="s">
        <v>4</v>
      </c>
      <c r="R15" s="19" t="s">
        <v>4</v>
      </c>
      <c r="S15" s="19" t="s">
        <v>91</v>
      </c>
      <c r="T15" s="19" t="s">
        <v>98</v>
      </c>
    </row>
    <row r="16" spans="1:21" x14ac:dyDescent="0.2">
      <c r="A16" t="s">
        <v>28</v>
      </c>
      <c r="B16" t="s">
        <v>72</v>
      </c>
      <c r="C16" t="s">
        <v>95</v>
      </c>
      <c r="D16" t="s">
        <v>96</v>
      </c>
      <c r="E16" t="s">
        <v>75</v>
      </c>
      <c r="F16" t="s">
        <v>4</v>
      </c>
      <c r="G16" t="s">
        <v>4</v>
      </c>
      <c r="H16" t="s">
        <v>4</v>
      </c>
      <c r="I16" t="s">
        <v>73</v>
      </c>
      <c r="J16" t="s">
        <v>100</v>
      </c>
      <c r="K16" t="s">
        <v>75</v>
      </c>
      <c r="L16" t="s">
        <v>93</v>
      </c>
      <c r="M16" t="s">
        <v>4</v>
      </c>
      <c r="N16" t="s">
        <v>73</v>
      </c>
      <c r="O16" t="s">
        <v>4</v>
      </c>
      <c r="P16" t="s">
        <v>95</v>
      </c>
      <c r="Q16" t="s">
        <v>4</v>
      </c>
      <c r="R16" t="s">
        <v>4</v>
      </c>
      <c r="S16" t="s">
        <v>102</v>
      </c>
      <c r="T16" t="s">
        <v>91</v>
      </c>
    </row>
    <row r="17" spans="1:20" s="19" customFormat="1" x14ac:dyDescent="0.2">
      <c r="A17" s="19" t="s">
        <v>24</v>
      </c>
      <c r="B17" s="19" t="s">
        <v>72</v>
      </c>
      <c r="C17" s="19" t="s">
        <v>98</v>
      </c>
      <c r="D17" s="19" t="s">
        <v>75</v>
      </c>
      <c r="E17" s="19" t="s">
        <v>94</v>
      </c>
      <c r="F17" s="19" t="s">
        <v>4</v>
      </c>
      <c r="G17" s="19" t="s">
        <v>4</v>
      </c>
      <c r="H17" s="19" t="s">
        <v>4</v>
      </c>
      <c r="I17" s="19" t="s">
        <v>98</v>
      </c>
      <c r="J17" s="19" t="s">
        <v>101</v>
      </c>
      <c r="K17" s="19" t="s">
        <v>94</v>
      </c>
      <c r="L17" s="19" t="s">
        <v>4</v>
      </c>
      <c r="M17" s="19" t="s">
        <v>4</v>
      </c>
      <c r="N17" s="19" t="s">
        <v>103</v>
      </c>
      <c r="O17" s="19" t="s">
        <v>73</v>
      </c>
      <c r="P17" s="19" t="s">
        <v>98</v>
      </c>
      <c r="Q17" s="19" t="s">
        <v>4</v>
      </c>
      <c r="R17" s="19" t="s">
        <v>4</v>
      </c>
      <c r="S17" s="19" t="s">
        <v>100</v>
      </c>
      <c r="T17" s="1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xtal_annotation</vt:lpstr>
      <vt:lpstr>wt</vt:lpstr>
      <vt:lpstr>anomalies</vt:lpstr>
      <vt:lpstr>peptide ligands</vt:lpstr>
      <vt:lpstr>endogenous</vt:lpstr>
      <vt:lpstr>align_view_interaction_single</vt:lpstr>
      <vt:lpstr>align_view_interaction_subfam</vt:lpstr>
      <vt:lpstr>notes</vt:lpstr>
      <vt:lpstr>B1_depracated</vt:lpstr>
      <vt:lpstr>H2-T5 region_depracated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2019-04-03T09:51:36Z</dcterms:created>
  <dcterms:modified xsi:type="dcterms:W3CDTF">2020-11-06T09:05:23Z</dcterms:modified>
</cp:coreProperties>
</file>