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Hochschule Augsburg\4. Semester\Projekt1\"/>
    </mc:Choice>
  </mc:AlternateContent>
  <xr:revisionPtr revIDLastSave="0" documentId="13_ncr:1_{5F2744C7-72DB-431B-B638-05BF20495487}" xr6:coauthVersionLast="36" xr6:coauthVersionMax="36" xr10:uidLastSave="{00000000-0000-0000-0000-000000000000}"/>
  <bookViews>
    <workbookView xWindow="0" yWindow="0" windowWidth="23040" windowHeight="8940" xr2:uid="{A37889FC-6F42-4627-B4A3-CE7702F0F33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1" l="1"/>
  <c r="I39" i="1"/>
  <c r="K39" i="1"/>
  <c r="G39" i="1"/>
  <c r="F39" i="1"/>
  <c r="F42" i="1"/>
  <c r="E42" i="1"/>
  <c r="E39" i="1"/>
  <c r="F88" i="1"/>
  <c r="E88" i="1"/>
  <c r="G88" i="1"/>
  <c r="K88" i="1"/>
  <c r="K153" i="1" l="1"/>
  <c r="K157" i="1"/>
  <c r="K159" i="1"/>
  <c r="K151" i="1"/>
  <c r="K138" i="1"/>
  <c r="K125" i="1"/>
  <c r="K127" i="1"/>
  <c r="K129" i="1"/>
  <c r="K134" i="1"/>
  <c r="K136" i="1"/>
  <c r="K140" i="1"/>
  <c r="K122" i="1"/>
  <c r="K109" i="1"/>
  <c r="K112" i="1"/>
  <c r="K114" i="1"/>
  <c r="K116" i="1"/>
  <c r="K97" i="1"/>
  <c r="K100" i="1"/>
  <c r="K102" i="1"/>
  <c r="K104" i="1"/>
  <c r="K90" i="1"/>
  <c r="K92" i="1"/>
  <c r="K69" i="1"/>
  <c r="K71" i="1"/>
  <c r="K73" i="1"/>
  <c r="K75" i="1"/>
  <c r="K42" i="1"/>
  <c r="K46" i="1"/>
  <c r="K50" i="1"/>
  <c r="K54" i="1"/>
  <c r="K56" i="1"/>
  <c r="K58" i="1"/>
  <c r="I153" i="1"/>
  <c r="I157" i="1"/>
  <c r="I159" i="1"/>
  <c r="I151" i="1"/>
  <c r="I125" i="1"/>
  <c r="I127" i="1"/>
  <c r="I129" i="1"/>
  <c r="I134" i="1"/>
  <c r="I136" i="1"/>
  <c r="I138" i="1"/>
  <c r="I140" i="1"/>
  <c r="I122" i="1"/>
  <c r="I109" i="1"/>
  <c r="I112" i="1"/>
  <c r="I114" i="1"/>
  <c r="I116" i="1"/>
  <c r="I90" i="1"/>
  <c r="I92" i="1"/>
  <c r="I97" i="1"/>
  <c r="I100" i="1"/>
  <c r="I102" i="1"/>
  <c r="I104" i="1"/>
  <c r="I88" i="1"/>
  <c r="I75" i="1"/>
  <c r="I69" i="1"/>
  <c r="I71" i="1"/>
  <c r="I73" i="1"/>
  <c r="I46" i="1"/>
  <c r="I50" i="1"/>
  <c r="I54" i="1"/>
  <c r="I56" i="1"/>
  <c r="I58" i="1"/>
  <c r="I42" i="1"/>
  <c r="J153" i="1"/>
  <c r="J157" i="1"/>
  <c r="J159" i="1"/>
  <c r="J151" i="1"/>
  <c r="J134" i="1"/>
  <c r="J136" i="1"/>
  <c r="J138" i="1"/>
  <c r="J140" i="1"/>
  <c r="J125" i="1"/>
  <c r="J127" i="1"/>
  <c r="J129" i="1"/>
  <c r="J122" i="1"/>
  <c r="J109" i="1"/>
  <c r="J112" i="1"/>
  <c r="J114" i="1"/>
  <c r="J116" i="1"/>
  <c r="J97" i="1"/>
  <c r="J100" i="1"/>
  <c r="J102" i="1"/>
  <c r="J104" i="1"/>
  <c r="J90" i="1"/>
  <c r="J92" i="1"/>
  <c r="J88" i="1"/>
  <c r="J69" i="1"/>
  <c r="J71" i="1"/>
  <c r="J73" i="1"/>
  <c r="J75" i="1"/>
  <c r="J42" i="1"/>
  <c r="J46" i="1"/>
  <c r="J50" i="1"/>
  <c r="J54" i="1"/>
  <c r="J56" i="1"/>
  <c r="J58" i="1"/>
  <c r="J60" i="1"/>
  <c r="F157" i="1"/>
  <c r="G157" i="1" s="1"/>
  <c r="H157" i="1" s="1"/>
  <c r="F159" i="1"/>
  <c r="G159" i="1" s="1"/>
  <c r="H159" i="1" s="1"/>
  <c r="H153" i="1"/>
  <c r="G153" i="1"/>
  <c r="E153" i="1"/>
  <c r="E151" i="1"/>
  <c r="F153" i="1"/>
  <c r="F151" i="1"/>
  <c r="G151" i="1" s="1"/>
  <c r="H151" i="1" s="1"/>
  <c r="E140" i="1"/>
  <c r="F140" i="1"/>
  <c r="G140" i="1" s="1"/>
  <c r="H140" i="1" s="1"/>
  <c r="F138" i="1"/>
  <c r="G138" i="1" s="1"/>
  <c r="H138" i="1" s="1"/>
  <c r="F136" i="1"/>
  <c r="G136" i="1" s="1"/>
  <c r="H136" i="1" s="1"/>
  <c r="F134" i="1"/>
  <c r="G134" i="1" s="1"/>
  <c r="H134" i="1" s="1"/>
  <c r="F129" i="1"/>
  <c r="G129" i="1" s="1"/>
  <c r="H129" i="1" s="1"/>
  <c r="F127" i="1"/>
  <c r="G127" i="1" s="1"/>
  <c r="H127" i="1" s="1"/>
  <c r="F125" i="1"/>
  <c r="G125" i="1" s="1"/>
  <c r="H125" i="1" s="1"/>
  <c r="F122" i="1"/>
  <c r="G122" i="1" s="1"/>
  <c r="H122" i="1" s="1"/>
  <c r="F109" i="1"/>
  <c r="E109" i="1" s="1"/>
  <c r="F112" i="1"/>
  <c r="E112" i="1" s="1"/>
  <c r="F114" i="1"/>
  <c r="E114" i="1" s="1"/>
  <c r="F116" i="1"/>
  <c r="E116" i="1" s="1"/>
  <c r="F97" i="1"/>
  <c r="G97" i="1" s="1"/>
  <c r="H97" i="1" s="1"/>
  <c r="F100" i="1"/>
  <c r="G100" i="1" s="1"/>
  <c r="H100" i="1" s="1"/>
  <c r="F102" i="1"/>
  <c r="G102" i="1" s="1"/>
  <c r="H102" i="1" s="1"/>
  <c r="F104" i="1"/>
  <c r="E104" i="1" s="1"/>
  <c r="F90" i="1"/>
  <c r="E90" i="1" s="1"/>
  <c r="F92" i="1"/>
  <c r="E92" i="1" s="1"/>
  <c r="F69" i="1"/>
  <c r="G69" i="1" s="1"/>
  <c r="F71" i="1"/>
  <c r="E71" i="1" s="1"/>
  <c r="F73" i="1"/>
  <c r="G73" i="1" s="1"/>
  <c r="H73" i="1" s="1"/>
  <c r="F75" i="1"/>
  <c r="G75" i="1" s="1"/>
  <c r="H75" i="1" s="1"/>
  <c r="F54" i="1"/>
  <c r="G54" i="1" s="1"/>
  <c r="F56" i="1"/>
  <c r="G56" i="1" s="1"/>
  <c r="H56" i="1" s="1"/>
  <c r="F58" i="1"/>
  <c r="E58" i="1" s="1"/>
  <c r="F46" i="1"/>
  <c r="G46" i="1" s="1"/>
  <c r="H46" i="1" s="1"/>
  <c r="F50" i="1"/>
  <c r="E50" i="1" s="1"/>
  <c r="J23" i="1"/>
  <c r="K23" i="1" s="1"/>
  <c r="J26" i="1"/>
  <c r="K26" i="1" s="1"/>
  <c r="J30" i="1"/>
  <c r="K30" i="1" s="1"/>
  <c r="J34" i="1"/>
  <c r="K34" i="1" s="1"/>
  <c r="E159" i="1" l="1"/>
  <c r="E157" i="1"/>
  <c r="E138" i="1"/>
  <c r="E134" i="1"/>
  <c r="E136" i="1"/>
  <c r="E122" i="1"/>
  <c r="E125" i="1"/>
  <c r="E127" i="1"/>
  <c r="H88" i="1"/>
  <c r="G112" i="1"/>
  <c r="H112" i="1" s="1"/>
  <c r="G114" i="1"/>
  <c r="H114" i="1" s="1"/>
  <c r="G92" i="1"/>
  <c r="H92" i="1" s="1"/>
  <c r="E102" i="1"/>
  <c r="G109" i="1"/>
  <c r="H109" i="1" s="1"/>
  <c r="G116" i="1"/>
  <c r="H116" i="1" s="1"/>
  <c r="G90" i="1"/>
  <c r="H90" i="1" s="1"/>
  <c r="E100" i="1"/>
  <c r="G104" i="1"/>
  <c r="H104" i="1" s="1"/>
  <c r="B144" i="1" s="1"/>
  <c r="E129" i="1"/>
  <c r="H39" i="1"/>
  <c r="E97" i="1"/>
  <c r="E46" i="1"/>
  <c r="E54" i="1"/>
  <c r="G58" i="1"/>
  <c r="H58" i="1" s="1"/>
  <c r="G71" i="1"/>
  <c r="B79" i="1" s="1"/>
  <c r="H69" i="1"/>
  <c r="H54" i="1"/>
  <c r="E56" i="1"/>
  <c r="E75" i="1"/>
  <c r="E73" i="1"/>
  <c r="E69" i="1"/>
  <c r="G42" i="1"/>
  <c r="G50" i="1"/>
  <c r="H50" i="1" s="1"/>
  <c r="G32" i="1"/>
  <c r="G28" i="1"/>
  <c r="G24" i="1"/>
  <c r="G21" i="1"/>
  <c r="F13" i="1"/>
  <c r="G13" i="1" s="1"/>
  <c r="F9" i="1"/>
  <c r="G9" i="1" s="1"/>
  <c r="F2" i="1"/>
  <c r="G2" i="1" s="1"/>
  <c r="F5" i="1"/>
  <c r="G5" i="1" s="1"/>
  <c r="B143" i="1" l="1"/>
  <c r="B78" i="1"/>
  <c r="H71" i="1"/>
  <c r="B63" i="1"/>
  <c r="F63" i="1" s="1"/>
  <c r="G60" i="1"/>
  <c r="H60" i="1" s="1"/>
  <c r="H42" i="1"/>
  <c r="B64" i="1"/>
  <c r="F64" i="1" s="1"/>
</calcChain>
</file>

<file path=xl/sharedStrings.xml><?xml version="1.0" encoding="utf-8"?>
<sst xmlns="http://schemas.openxmlformats.org/spreadsheetml/2006/main" count="133" uniqueCount="67">
  <si>
    <t>Emissionsfaktor</t>
  </si>
  <si>
    <t xml:space="preserve">Effizienz </t>
  </si>
  <si>
    <t>Entfernung (in km)</t>
  </si>
  <si>
    <t>Ladungsgewicht (in Tonnen)</t>
  </si>
  <si>
    <t>CO2-Emission</t>
  </si>
  <si>
    <t>Zentrallager</t>
  </si>
  <si>
    <t>(Aichach bis Hamburg)</t>
  </si>
  <si>
    <t>Produktionsstätte Schwed</t>
  </si>
  <si>
    <t>nach Hamburg</t>
  </si>
  <si>
    <t>Produktionsstätte Rethem</t>
  </si>
  <si>
    <t>Produktionsstätte Lichtenfels</t>
  </si>
  <si>
    <t>Menge (in t)</t>
  </si>
  <si>
    <t>Energieverbrauch des LKW (Liter/100km)</t>
  </si>
  <si>
    <t>Dieselverbrauch in Liter</t>
  </si>
  <si>
    <r>
      <t>Verhältnis : 1 l/100km = 26.5 g/km CO</t>
    </r>
    <r>
      <rPr>
        <vertAlign val="subscript"/>
        <sz val="8.25"/>
        <color rgb="FF335533"/>
        <rFont val="Arial"/>
        <family val="2"/>
      </rPr>
      <t>2</t>
    </r>
  </si>
  <si>
    <t>CO2-Ausstoß Diesel g/km</t>
  </si>
  <si>
    <t>Energieverbrauch in Liter</t>
  </si>
  <si>
    <t>CO2-Ausstoß</t>
  </si>
  <si>
    <t>CO2-Ausstoß Diesel kg/km</t>
  </si>
  <si>
    <t>von Schwed nach Aichach</t>
  </si>
  <si>
    <t>von Rethem nach Aichach</t>
  </si>
  <si>
    <t>von Lichtenfels nach Aichach</t>
  </si>
  <si>
    <t>Vergleich Zentrallager mit Einzellieferung</t>
  </si>
  <si>
    <t>von Zentrallager nach Hamburg</t>
  </si>
  <si>
    <t>Einzellieferung nach Hamburg</t>
  </si>
  <si>
    <t xml:space="preserve">Rosenheim </t>
  </si>
  <si>
    <t>Zentrallager (Aichach bis Rosenheim)</t>
  </si>
  <si>
    <t>von Schwed nach Rosenheim</t>
  </si>
  <si>
    <t>von Rethem nach Rosenheim</t>
  </si>
  <si>
    <t>von Lichtenfels nach Rosenheim</t>
  </si>
  <si>
    <t>Zentrallager nach Rosenheim</t>
  </si>
  <si>
    <t>Einzellieferung nach Rosenheim</t>
  </si>
  <si>
    <t xml:space="preserve">voll beladener LKW von </t>
  </si>
  <si>
    <t>Produktionsstätten ins Zentrallager</t>
  </si>
  <si>
    <t>Entfernung (in Km)</t>
  </si>
  <si>
    <t>Hamburg</t>
  </si>
  <si>
    <t>Lindau</t>
  </si>
  <si>
    <t>Zentrallager (von Aichach nach Lindau)</t>
  </si>
  <si>
    <t>von Schwed nach Lindau</t>
  </si>
  <si>
    <t>von Rethem nach Lindau</t>
  </si>
  <si>
    <t>von Lichtenfels nach Lindau</t>
  </si>
  <si>
    <t>Frankfurt</t>
  </si>
  <si>
    <t>Zentrallager (von Aichach nach Frankfurt)</t>
  </si>
  <si>
    <t>von Schwed nach Frankfurt</t>
  </si>
  <si>
    <t>von Rethem nach Frankfurt</t>
  </si>
  <si>
    <t>von Lichtenfels nach Frankfurt</t>
  </si>
  <si>
    <t>von Schwed nach Hamburg</t>
  </si>
  <si>
    <t>von Rethem nach Hamburg</t>
  </si>
  <si>
    <t>von Lichtenfels nach Hamburg</t>
  </si>
  <si>
    <t>Summe Produktionsstätte (CO2)</t>
  </si>
  <si>
    <t>Summe Zentrallager (CO2)</t>
  </si>
  <si>
    <t>Bündelung von drei Produkten</t>
  </si>
  <si>
    <t>Produktionsstätte -&gt; Zentrallager -&gt; Standort</t>
  </si>
  <si>
    <t>Bestellung von einzelnen Produkten (keine Bündelung)</t>
  </si>
  <si>
    <t>Cottbus</t>
  </si>
  <si>
    <t xml:space="preserve">von Schwed nach Cottbus </t>
  </si>
  <si>
    <t>von Aichach nach Cottbus</t>
  </si>
  <si>
    <t>Ulm</t>
  </si>
  <si>
    <t>von Schwed nach Ulm</t>
  </si>
  <si>
    <t>von Aichach nach Ulm</t>
  </si>
  <si>
    <t>Bei Einzellieferungen ist die Entfernung ausschlaggebend</t>
  </si>
  <si>
    <t>Wirtschaftlichkeit in EUR</t>
  </si>
  <si>
    <t>Bepreisung CO2 pro KM</t>
  </si>
  <si>
    <t>2022: 30 Euro pro Tonne CO2-Preis</t>
  </si>
  <si>
    <t xml:space="preserve">Bepreisung CO2-Steuer </t>
  </si>
  <si>
    <t>Bepreisung CO2 Kosten pro Liter</t>
  </si>
  <si>
    <t>Dieselverbrauch (gesamt in Liter)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</si>
</sst>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.25"/>
      <color rgb="FF335533"/>
      <name val="Arial"/>
      <family val="2"/>
    </font>
    <font>
      <vertAlign val="subscript"/>
      <sz val="8.25"/>
      <color rgb="FF3355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914D9-108B-4C9A-9976-EB6705101DEA}">
  <dimension ref="A1:K162"/>
  <sheetViews>
    <sheetView tabSelected="1" topLeftCell="A118" zoomScale="90" zoomScaleNormal="90" workbookViewId="0">
      <selection activeCell="I39" sqref="I39"/>
    </sheetView>
  </sheetViews>
  <sheetFormatPr baseColWidth="10" defaultRowHeight="14.4" x14ac:dyDescent="0.3"/>
  <cols>
    <col min="1" max="1" width="48.5546875" bestFit="1" customWidth="1"/>
    <col min="2" max="2" width="12.21875" bestFit="1" customWidth="1"/>
    <col min="3" max="3" width="17.21875" customWidth="1"/>
    <col min="4" max="4" width="25.33203125" bestFit="1" customWidth="1"/>
    <col min="5" max="5" width="21.33203125" bestFit="1" customWidth="1"/>
    <col min="6" max="6" width="36.77734375" bestFit="1" customWidth="1"/>
    <col min="7" max="7" width="23.109375" bestFit="1" customWidth="1"/>
    <col min="8" max="8" width="34.33203125" bestFit="1" customWidth="1"/>
    <col min="9" max="9" width="21.77734375" bestFit="1" customWidth="1"/>
    <col min="10" max="10" width="28.21875" bestFit="1" customWidth="1"/>
    <col min="11" max="11" width="31.88671875" bestFit="1" customWidth="1"/>
  </cols>
  <sheetData>
    <row r="1" spans="1:7" x14ac:dyDescent="0.3">
      <c r="A1" t="s">
        <v>5</v>
      </c>
      <c r="B1" t="s">
        <v>11</v>
      </c>
      <c r="C1" t="s">
        <v>2</v>
      </c>
      <c r="D1" t="s">
        <v>3</v>
      </c>
      <c r="E1" t="s">
        <v>0</v>
      </c>
      <c r="F1" t="s">
        <v>1</v>
      </c>
      <c r="G1" t="s">
        <v>4</v>
      </c>
    </row>
    <row r="2" spans="1:7" x14ac:dyDescent="0.3">
      <c r="A2" t="s">
        <v>6</v>
      </c>
      <c r="B2">
        <v>0.09</v>
      </c>
      <c r="C2">
        <v>769</v>
      </c>
      <c r="D2">
        <v>25</v>
      </c>
      <c r="E2">
        <v>0.182</v>
      </c>
      <c r="F2">
        <f>(B2/C2)/0.3*C2</f>
        <v>0.3</v>
      </c>
      <c r="G2">
        <f>(C2*D2*E2)/F2</f>
        <v>11663.166666666666</v>
      </c>
    </row>
    <row r="5" spans="1:7" x14ac:dyDescent="0.3">
      <c r="A5" t="s">
        <v>7</v>
      </c>
      <c r="B5">
        <v>0.03</v>
      </c>
      <c r="C5">
        <v>370</v>
      </c>
      <c r="D5">
        <v>25</v>
      </c>
      <c r="E5">
        <v>0.182</v>
      </c>
      <c r="F5">
        <f t="shared" ref="F5:F9" si="0">(B5/C5)/0.3*C5</f>
        <v>0.1</v>
      </c>
      <c r="G5">
        <f t="shared" ref="G5:G13" si="1">(C5*D5*E5)/F5</f>
        <v>16835</v>
      </c>
    </row>
    <row r="6" spans="1:7" x14ac:dyDescent="0.3">
      <c r="A6" t="s">
        <v>8</v>
      </c>
    </row>
    <row r="9" spans="1:7" x14ac:dyDescent="0.3">
      <c r="A9" t="s">
        <v>9</v>
      </c>
      <c r="B9">
        <v>0.03</v>
      </c>
      <c r="C9">
        <v>130</v>
      </c>
      <c r="D9">
        <v>25</v>
      </c>
      <c r="E9">
        <v>0.182</v>
      </c>
      <c r="F9">
        <f t="shared" si="0"/>
        <v>0.1</v>
      </c>
      <c r="G9">
        <f t="shared" si="1"/>
        <v>5915</v>
      </c>
    </row>
    <row r="10" spans="1:7" x14ac:dyDescent="0.3">
      <c r="A10" t="s">
        <v>8</v>
      </c>
    </row>
    <row r="13" spans="1:7" x14ac:dyDescent="0.3">
      <c r="A13" t="s">
        <v>10</v>
      </c>
      <c r="B13">
        <v>0.03</v>
      </c>
      <c r="C13">
        <v>540</v>
      </c>
      <c r="D13">
        <v>25</v>
      </c>
      <c r="E13">
        <v>0.182</v>
      </c>
      <c r="F13">
        <f>(B13/C13)/0.3*C13</f>
        <v>9.9999999999999992E-2</v>
      </c>
      <c r="G13">
        <f t="shared" si="1"/>
        <v>24570.000000000004</v>
      </c>
    </row>
    <row r="14" spans="1:7" x14ac:dyDescent="0.3">
      <c r="A14" t="s">
        <v>8</v>
      </c>
    </row>
    <row r="20" spans="1:11" x14ac:dyDescent="0.3">
      <c r="A20" t="s">
        <v>5</v>
      </c>
      <c r="B20" t="s">
        <v>11</v>
      </c>
      <c r="C20" t="s">
        <v>2</v>
      </c>
      <c r="D20" t="s">
        <v>3</v>
      </c>
      <c r="E20" t="s">
        <v>0</v>
      </c>
      <c r="F20" t="s">
        <v>1</v>
      </c>
      <c r="G20" t="s">
        <v>4</v>
      </c>
    </row>
    <row r="21" spans="1:11" x14ac:dyDescent="0.3">
      <c r="A21" t="s">
        <v>6</v>
      </c>
      <c r="B21">
        <v>0.09</v>
      </c>
      <c r="C21">
        <v>769</v>
      </c>
      <c r="D21">
        <v>25</v>
      </c>
      <c r="E21">
        <v>0.182</v>
      </c>
      <c r="F21">
        <v>1</v>
      </c>
      <c r="G21">
        <f>(C21*D21*E21)/F21</f>
        <v>3498.95</v>
      </c>
      <c r="J21" s="1" t="s">
        <v>14</v>
      </c>
    </row>
    <row r="22" spans="1:11" x14ac:dyDescent="0.3">
      <c r="J22" t="s">
        <v>16</v>
      </c>
      <c r="K22" t="s">
        <v>17</v>
      </c>
    </row>
    <row r="23" spans="1:11" x14ac:dyDescent="0.3">
      <c r="J23">
        <f>B39*C39*0.038</f>
        <v>128.57680000000002</v>
      </c>
      <c r="K23">
        <f>J23*26.5</f>
        <v>3407.2852000000007</v>
      </c>
    </row>
    <row r="24" spans="1:11" x14ac:dyDescent="0.3">
      <c r="A24" t="s">
        <v>7</v>
      </c>
      <c r="B24">
        <v>0.03</v>
      </c>
      <c r="C24">
        <v>370</v>
      </c>
      <c r="D24">
        <v>25</v>
      </c>
      <c r="E24">
        <v>0.182</v>
      </c>
      <c r="F24">
        <v>1</v>
      </c>
      <c r="G24">
        <f t="shared" ref="G24" si="2">(C24*D24*E24)/F24</f>
        <v>1683.5</v>
      </c>
    </row>
    <row r="25" spans="1:11" x14ac:dyDescent="0.3">
      <c r="A25" t="s">
        <v>8</v>
      </c>
    </row>
    <row r="26" spans="1:11" x14ac:dyDescent="0.3">
      <c r="J26">
        <f>B42*C42*0.038</f>
        <v>12.654</v>
      </c>
      <c r="K26">
        <f t="shared" ref="K26:K34" si="3">J26*26.5</f>
        <v>335.33100000000002</v>
      </c>
    </row>
    <row r="28" spans="1:11" x14ac:dyDescent="0.3">
      <c r="A28" t="s">
        <v>9</v>
      </c>
      <c r="B28">
        <v>0.03</v>
      </c>
      <c r="C28">
        <v>130</v>
      </c>
      <c r="D28">
        <v>25</v>
      </c>
      <c r="E28">
        <v>0.182</v>
      </c>
      <c r="F28">
        <v>1</v>
      </c>
      <c r="G28">
        <f t="shared" ref="G28" si="4">(C28*D28*E28)/F28</f>
        <v>591.5</v>
      </c>
    </row>
    <row r="29" spans="1:11" x14ac:dyDescent="0.3">
      <c r="A29" t="s">
        <v>8</v>
      </c>
    </row>
    <row r="30" spans="1:11" x14ac:dyDescent="0.3">
      <c r="J30">
        <f>B46*C46*0.038</f>
        <v>2.4699999999999998</v>
      </c>
      <c r="K30">
        <f t="shared" si="3"/>
        <v>65.454999999999998</v>
      </c>
    </row>
    <row r="32" spans="1:11" x14ac:dyDescent="0.3">
      <c r="A32" t="s">
        <v>10</v>
      </c>
      <c r="B32">
        <v>0.03</v>
      </c>
      <c r="C32">
        <v>540</v>
      </c>
      <c r="D32">
        <v>25</v>
      </c>
      <c r="E32">
        <v>0.182</v>
      </c>
      <c r="F32">
        <v>1</v>
      </c>
      <c r="G32">
        <f t="shared" ref="G32" si="5">(C32*D32*E32)/F32</f>
        <v>2457</v>
      </c>
    </row>
    <row r="33" spans="1:11" x14ac:dyDescent="0.3">
      <c r="A33" t="s">
        <v>8</v>
      </c>
    </row>
    <row r="34" spans="1:11" x14ac:dyDescent="0.3">
      <c r="J34">
        <f>B50*C50*0.038</f>
        <v>61.559999999999995</v>
      </c>
      <c r="K34">
        <f t="shared" si="3"/>
        <v>1631.34</v>
      </c>
    </row>
    <row r="35" spans="1:11" x14ac:dyDescent="0.3">
      <c r="A35" s="3" t="s">
        <v>52</v>
      </c>
    </row>
    <row r="36" spans="1:11" x14ac:dyDescent="0.3">
      <c r="A36" s="2" t="s">
        <v>35</v>
      </c>
      <c r="K36" t="s">
        <v>63</v>
      </c>
    </row>
    <row r="38" spans="1:11" x14ac:dyDescent="0.3">
      <c r="A38" t="s">
        <v>5</v>
      </c>
      <c r="B38" t="s">
        <v>11</v>
      </c>
      <c r="C38" t="s">
        <v>2</v>
      </c>
      <c r="D38" t="s">
        <v>3</v>
      </c>
      <c r="E38" t="s">
        <v>66</v>
      </c>
      <c r="F38" t="s">
        <v>12</v>
      </c>
      <c r="G38" t="s">
        <v>15</v>
      </c>
      <c r="H38" t="s">
        <v>18</v>
      </c>
      <c r="I38" t="s">
        <v>61</v>
      </c>
      <c r="J38" t="s">
        <v>64</v>
      </c>
      <c r="K38" t="s">
        <v>65</v>
      </c>
    </row>
    <row r="39" spans="1:11" x14ac:dyDescent="0.3">
      <c r="A39" t="s">
        <v>6</v>
      </c>
      <c r="B39">
        <v>4.4000000000000004</v>
      </c>
      <c r="C39">
        <v>769</v>
      </c>
      <c r="D39">
        <v>25</v>
      </c>
      <c r="E39">
        <f>(F39*C39)/100</f>
        <v>321.13439999999997</v>
      </c>
      <c r="F39">
        <f>40+(40-30)*B39/25</f>
        <v>41.76</v>
      </c>
      <c r="G39" s="6">
        <f>F39*26.5*C39</f>
        <v>851006.15999999992</v>
      </c>
      <c r="H39" s="6">
        <f>G39/1000</f>
        <v>851.00615999999991</v>
      </c>
      <c r="I39" s="6">
        <f>(B39/0.0315)*13.95</f>
        <v>1948.5714285714287</v>
      </c>
      <c r="J39" s="6">
        <f>(H39/1000)*30</f>
        <v>25.530184799999997</v>
      </c>
      <c r="K39" s="6">
        <f>E39*0.07</f>
        <v>22.479407999999999</v>
      </c>
    </row>
    <row r="40" spans="1:11" x14ac:dyDescent="0.3">
      <c r="G40" s="6"/>
      <c r="H40" s="6"/>
      <c r="I40" s="6"/>
      <c r="J40" s="6"/>
      <c r="K40" s="6"/>
    </row>
    <row r="41" spans="1:11" x14ac:dyDescent="0.3">
      <c r="G41" s="6"/>
      <c r="H41" s="6"/>
      <c r="I41" s="6"/>
      <c r="J41" s="6"/>
      <c r="K41" s="6"/>
    </row>
    <row r="42" spans="1:11" x14ac:dyDescent="0.3">
      <c r="A42" t="s">
        <v>7</v>
      </c>
      <c r="B42">
        <v>0.9</v>
      </c>
      <c r="C42">
        <v>370</v>
      </c>
      <c r="D42">
        <v>25</v>
      </c>
      <c r="E42">
        <f>(F42*C42)/100</f>
        <v>149.33199999999999</v>
      </c>
      <c r="F42">
        <f>40+(40-30)*B42/25</f>
        <v>40.36</v>
      </c>
      <c r="G42" s="6">
        <f>F42*26.5*C42</f>
        <v>395729.8</v>
      </c>
      <c r="H42" s="6">
        <f t="shared" ref="H42:H50" si="6">G42/1000</f>
        <v>395.72980000000001</v>
      </c>
      <c r="I42" s="6">
        <f t="shared" ref="I42:I75" si="7">(B42/0.0315)*13.95</f>
        <v>398.57142857142856</v>
      </c>
      <c r="J42" s="6">
        <f t="shared" ref="J42:J75" si="8">(H42/1000)*30</f>
        <v>11.871894000000001</v>
      </c>
      <c r="K42" s="6">
        <f t="shared" ref="K42:K102" si="9">E42*0.07</f>
        <v>10.453240000000001</v>
      </c>
    </row>
    <row r="43" spans="1:11" x14ac:dyDescent="0.3">
      <c r="A43" t="s">
        <v>8</v>
      </c>
      <c r="G43" s="6"/>
      <c r="H43" s="6"/>
      <c r="I43" s="6"/>
      <c r="J43" s="6"/>
      <c r="K43" s="6"/>
    </row>
    <row r="44" spans="1:11" x14ac:dyDescent="0.3">
      <c r="G44" s="6"/>
      <c r="H44" s="6"/>
      <c r="I44" s="6"/>
      <c r="J44" s="6"/>
      <c r="K44" s="6"/>
    </row>
    <row r="45" spans="1:11" x14ac:dyDescent="0.3">
      <c r="G45" s="6"/>
      <c r="H45" s="6"/>
      <c r="I45" s="6"/>
      <c r="J45" s="6"/>
      <c r="K45" s="6"/>
    </row>
    <row r="46" spans="1:11" x14ac:dyDescent="0.3">
      <c r="A46" t="s">
        <v>9</v>
      </c>
      <c r="B46">
        <v>0.5</v>
      </c>
      <c r="C46">
        <v>130</v>
      </c>
      <c r="D46">
        <v>25</v>
      </c>
      <c r="E46">
        <f>(F46*C46)/100</f>
        <v>52.26</v>
      </c>
      <c r="F46">
        <f t="shared" ref="F42:F75" si="10">40+(40-30)*B46/25</f>
        <v>40.200000000000003</v>
      </c>
      <c r="G46" s="6">
        <f>F46*26.5*C46</f>
        <v>138489.00000000003</v>
      </c>
      <c r="H46" s="6">
        <f t="shared" si="6"/>
        <v>138.48900000000003</v>
      </c>
      <c r="I46" s="6">
        <f t="shared" si="7"/>
        <v>221.42857142857142</v>
      </c>
      <c r="J46" s="6">
        <f t="shared" si="8"/>
        <v>4.1546700000000012</v>
      </c>
      <c r="K46" s="6">
        <f t="shared" si="9"/>
        <v>3.6582000000000003</v>
      </c>
    </row>
    <row r="47" spans="1:11" x14ac:dyDescent="0.3">
      <c r="A47" t="s">
        <v>8</v>
      </c>
      <c r="G47" s="6"/>
      <c r="H47" s="6"/>
      <c r="I47" s="6"/>
      <c r="J47" s="6"/>
      <c r="K47" s="6"/>
    </row>
    <row r="48" spans="1:11" x14ac:dyDescent="0.3">
      <c r="G48" s="6"/>
      <c r="H48" s="6"/>
      <c r="I48" s="6"/>
      <c r="J48" s="6"/>
      <c r="K48" s="6"/>
    </row>
    <row r="49" spans="1:11" x14ac:dyDescent="0.3">
      <c r="G49" s="6"/>
      <c r="H49" s="6"/>
      <c r="I49" s="6"/>
      <c r="J49" s="6"/>
      <c r="K49" s="6"/>
    </row>
    <row r="50" spans="1:11" x14ac:dyDescent="0.3">
      <c r="A50" t="s">
        <v>10</v>
      </c>
      <c r="B50">
        <v>3</v>
      </c>
      <c r="C50">
        <v>540</v>
      </c>
      <c r="D50">
        <v>25</v>
      </c>
      <c r="E50">
        <f t="shared" ref="E42:E50" si="11">(F50*C50)/100</f>
        <v>222.48</v>
      </c>
      <c r="F50">
        <f t="shared" si="10"/>
        <v>41.2</v>
      </c>
      <c r="G50" s="6">
        <f>F50*26.5*C50</f>
        <v>589572.00000000012</v>
      </c>
      <c r="H50" s="6">
        <f t="shared" si="6"/>
        <v>589.57200000000012</v>
      </c>
      <c r="I50" s="6">
        <f t="shared" si="7"/>
        <v>1328.5714285714284</v>
      </c>
      <c r="J50" s="6">
        <f t="shared" si="8"/>
        <v>17.687160000000002</v>
      </c>
      <c r="K50" s="6">
        <f t="shared" si="9"/>
        <v>15.573600000000001</v>
      </c>
    </row>
    <row r="51" spans="1:11" x14ac:dyDescent="0.3">
      <c r="A51" t="s">
        <v>8</v>
      </c>
      <c r="G51" s="6"/>
      <c r="H51" s="6"/>
      <c r="I51" s="6"/>
      <c r="J51" s="6"/>
      <c r="K51" s="6"/>
    </row>
    <row r="52" spans="1:11" x14ac:dyDescent="0.3">
      <c r="G52" s="6"/>
      <c r="H52" s="6"/>
      <c r="I52" s="6"/>
      <c r="J52" s="6"/>
      <c r="K52" s="6"/>
    </row>
    <row r="53" spans="1:11" x14ac:dyDescent="0.3">
      <c r="G53" s="6"/>
      <c r="H53" s="6"/>
      <c r="I53" s="6"/>
      <c r="J53" s="6"/>
      <c r="K53" s="6"/>
    </row>
    <row r="54" spans="1:11" x14ac:dyDescent="0.3">
      <c r="A54" t="s">
        <v>19</v>
      </c>
      <c r="B54">
        <v>0.9</v>
      </c>
      <c r="C54">
        <v>692</v>
      </c>
      <c r="D54">
        <v>25</v>
      </c>
      <c r="E54">
        <f>(F54*C54)/100</f>
        <v>279.2912</v>
      </c>
      <c r="F54">
        <f>40+(40-30)*B54/25</f>
        <v>40.36</v>
      </c>
      <c r="G54" s="6">
        <f>F54*26.5*C54</f>
        <v>740121.67999999993</v>
      </c>
      <c r="H54" s="6">
        <f t="shared" ref="H54:H60" si="12">G54/1000</f>
        <v>740.12167999999997</v>
      </c>
      <c r="I54" s="6">
        <f t="shared" si="7"/>
        <v>398.57142857142856</v>
      </c>
      <c r="J54" s="6">
        <f t="shared" si="8"/>
        <v>22.203650400000001</v>
      </c>
      <c r="K54" s="6">
        <f t="shared" si="9"/>
        <v>19.550384000000001</v>
      </c>
    </row>
    <row r="55" spans="1:11" x14ac:dyDescent="0.3">
      <c r="G55" s="6"/>
      <c r="H55" s="6"/>
      <c r="I55" s="6"/>
      <c r="J55" s="6"/>
      <c r="K55" s="6"/>
    </row>
    <row r="56" spans="1:11" x14ac:dyDescent="0.3">
      <c r="A56" t="s">
        <v>20</v>
      </c>
      <c r="B56">
        <v>0.5</v>
      </c>
      <c r="C56">
        <v>688</v>
      </c>
      <c r="D56">
        <v>25</v>
      </c>
      <c r="E56">
        <f t="shared" ref="E56:E75" si="13">(F56*C56)/100</f>
        <v>276.57600000000002</v>
      </c>
      <c r="F56">
        <f t="shared" si="10"/>
        <v>40.200000000000003</v>
      </c>
      <c r="G56" s="6">
        <f t="shared" ref="G56:G58" si="14">F56*26.5*C56</f>
        <v>732926.40000000014</v>
      </c>
      <c r="H56" s="6">
        <f t="shared" si="12"/>
        <v>732.92640000000017</v>
      </c>
      <c r="I56" s="6">
        <f t="shared" si="7"/>
        <v>221.42857142857142</v>
      </c>
      <c r="J56" s="6">
        <f t="shared" si="8"/>
        <v>21.987792000000006</v>
      </c>
      <c r="K56" s="6">
        <f t="shared" si="9"/>
        <v>19.360320000000005</v>
      </c>
    </row>
    <row r="57" spans="1:11" x14ac:dyDescent="0.3">
      <c r="G57" s="6"/>
      <c r="H57" s="6"/>
      <c r="I57" s="6"/>
      <c r="J57" s="6"/>
      <c r="K57" s="6"/>
    </row>
    <row r="58" spans="1:11" x14ac:dyDescent="0.3">
      <c r="A58" t="s">
        <v>21</v>
      </c>
      <c r="B58">
        <v>3</v>
      </c>
      <c r="C58">
        <v>238</v>
      </c>
      <c r="D58">
        <v>25</v>
      </c>
      <c r="E58">
        <f t="shared" si="13"/>
        <v>98.055999999999997</v>
      </c>
      <c r="F58">
        <f t="shared" si="10"/>
        <v>41.2</v>
      </c>
      <c r="G58" s="6">
        <f t="shared" si="14"/>
        <v>259848.40000000005</v>
      </c>
      <c r="H58" s="6">
        <f t="shared" si="12"/>
        <v>259.84840000000003</v>
      </c>
      <c r="I58" s="6">
        <f t="shared" si="7"/>
        <v>1328.5714285714284</v>
      </c>
      <c r="J58" s="6">
        <f t="shared" si="8"/>
        <v>7.7954520000000009</v>
      </c>
      <c r="K58" s="6">
        <f t="shared" si="9"/>
        <v>6.8639200000000002</v>
      </c>
    </row>
    <row r="60" spans="1:11" x14ac:dyDescent="0.3">
      <c r="A60" t="s">
        <v>22</v>
      </c>
      <c r="G60">
        <f>(G54+G56+G58+G39)-(G42+G46+G50)</f>
        <v>1460111.8399999999</v>
      </c>
      <c r="H60">
        <f t="shared" si="12"/>
        <v>1460.1118399999998</v>
      </c>
      <c r="J60">
        <f t="shared" si="8"/>
        <v>43.803355199999991</v>
      </c>
    </row>
    <row r="63" spans="1:11" x14ac:dyDescent="0.3">
      <c r="A63" s="4" t="s">
        <v>23</v>
      </c>
      <c r="B63">
        <f>(G54+G56+G58+G39)</f>
        <v>2583902.64</v>
      </c>
      <c r="F63">
        <f t="shared" si="10"/>
        <v>1033601.0560000001</v>
      </c>
    </row>
    <row r="64" spans="1:11" x14ac:dyDescent="0.3">
      <c r="A64" s="4" t="s">
        <v>24</v>
      </c>
      <c r="B64">
        <f>(G42+G46+G50)</f>
        <v>1123790.8000000003</v>
      </c>
      <c r="F64">
        <f t="shared" si="10"/>
        <v>449556.32000000012</v>
      </c>
    </row>
    <row r="66" spans="1:11" x14ac:dyDescent="0.3">
      <c r="A66" s="3" t="s">
        <v>52</v>
      </c>
    </row>
    <row r="67" spans="1:11" x14ac:dyDescent="0.3">
      <c r="A67" s="2" t="s">
        <v>25</v>
      </c>
    </row>
    <row r="69" spans="1:11" x14ac:dyDescent="0.3">
      <c r="A69" t="s">
        <v>26</v>
      </c>
      <c r="B69">
        <v>4.4000000000000004</v>
      </c>
      <c r="C69">
        <v>134</v>
      </c>
      <c r="D69">
        <v>25</v>
      </c>
      <c r="E69">
        <f t="shared" si="13"/>
        <v>55.958400000000005</v>
      </c>
      <c r="F69">
        <f t="shared" si="10"/>
        <v>41.76</v>
      </c>
      <c r="G69">
        <f>F69*26.5*C69</f>
        <v>148289.75999999998</v>
      </c>
      <c r="H69" s="6">
        <f t="shared" ref="H69:H75" si="15">G69/1000</f>
        <v>148.28975999999997</v>
      </c>
      <c r="I69" s="6">
        <f t="shared" si="7"/>
        <v>1948.5714285714287</v>
      </c>
      <c r="J69" s="6">
        <f t="shared" si="8"/>
        <v>4.448692799999999</v>
      </c>
      <c r="K69" s="6">
        <f t="shared" si="9"/>
        <v>3.9170880000000006</v>
      </c>
    </row>
    <row r="70" spans="1:11" x14ac:dyDescent="0.3">
      <c r="H70" s="6"/>
      <c r="I70" s="6"/>
      <c r="J70" s="6"/>
      <c r="K70" s="6"/>
    </row>
    <row r="71" spans="1:11" x14ac:dyDescent="0.3">
      <c r="A71" t="s">
        <v>27</v>
      </c>
      <c r="B71">
        <v>0.9</v>
      </c>
      <c r="C71">
        <v>185</v>
      </c>
      <c r="D71">
        <v>25</v>
      </c>
      <c r="E71">
        <f t="shared" si="13"/>
        <v>74.665999999999997</v>
      </c>
      <c r="F71">
        <f t="shared" si="10"/>
        <v>40.36</v>
      </c>
      <c r="G71">
        <f t="shared" ref="G71:G75" si="16">F71*26.5*C71</f>
        <v>197864.9</v>
      </c>
      <c r="H71" s="6">
        <f t="shared" si="15"/>
        <v>197.86490000000001</v>
      </c>
      <c r="I71" s="6">
        <f t="shared" si="7"/>
        <v>398.57142857142856</v>
      </c>
      <c r="J71" s="6">
        <f t="shared" si="8"/>
        <v>5.9359470000000005</v>
      </c>
      <c r="K71" s="6">
        <f t="shared" si="9"/>
        <v>5.2266200000000005</v>
      </c>
    </row>
    <row r="72" spans="1:11" x14ac:dyDescent="0.3">
      <c r="H72" s="6"/>
      <c r="I72" s="6"/>
      <c r="J72" s="6"/>
      <c r="K72" s="6"/>
    </row>
    <row r="73" spans="1:11" x14ac:dyDescent="0.3">
      <c r="A73" t="s">
        <v>28</v>
      </c>
      <c r="B73">
        <v>0.5</v>
      </c>
      <c r="C73">
        <v>770</v>
      </c>
      <c r="D73">
        <v>25</v>
      </c>
      <c r="E73">
        <f t="shared" si="13"/>
        <v>309.54000000000002</v>
      </c>
      <c r="F73">
        <f t="shared" si="10"/>
        <v>40.200000000000003</v>
      </c>
      <c r="G73">
        <f t="shared" si="16"/>
        <v>820281.00000000012</v>
      </c>
      <c r="H73" s="6">
        <f t="shared" si="15"/>
        <v>820.28100000000006</v>
      </c>
      <c r="I73" s="6">
        <f t="shared" si="7"/>
        <v>221.42857142857142</v>
      </c>
      <c r="J73" s="6">
        <f t="shared" si="8"/>
        <v>24.608430000000002</v>
      </c>
      <c r="K73" s="6">
        <f t="shared" si="9"/>
        <v>21.667800000000003</v>
      </c>
    </row>
    <row r="74" spans="1:11" x14ac:dyDescent="0.3">
      <c r="H74" s="6"/>
      <c r="I74" s="6"/>
      <c r="J74" s="6"/>
      <c r="K74" s="6"/>
    </row>
    <row r="75" spans="1:11" x14ac:dyDescent="0.3">
      <c r="A75" t="s">
        <v>29</v>
      </c>
      <c r="B75">
        <v>3</v>
      </c>
      <c r="C75">
        <v>330</v>
      </c>
      <c r="D75">
        <v>25</v>
      </c>
      <c r="E75">
        <f t="shared" si="13"/>
        <v>135.96</v>
      </c>
      <c r="F75">
        <f t="shared" si="10"/>
        <v>41.2</v>
      </c>
      <c r="G75">
        <f t="shared" si="16"/>
        <v>360294.00000000006</v>
      </c>
      <c r="H75" s="6">
        <f t="shared" si="15"/>
        <v>360.29400000000004</v>
      </c>
      <c r="I75" s="6">
        <f t="shared" si="7"/>
        <v>1328.5714285714284</v>
      </c>
      <c r="J75" s="6">
        <f t="shared" si="8"/>
        <v>10.808820000000003</v>
      </c>
      <c r="K75" s="6">
        <f t="shared" si="9"/>
        <v>9.5172000000000008</v>
      </c>
    </row>
    <row r="78" spans="1:11" x14ac:dyDescent="0.3">
      <c r="A78" s="4" t="s">
        <v>30</v>
      </c>
      <c r="B78">
        <f>(G69+G54+G56+G58)</f>
        <v>1881186.2400000002</v>
      </c>
    </row>
    <row r="79" spans="1:11" x14ac:dyDescent="0.3">
      <c r="A79" s="4" t="s">
        <v>31</v>
      </c>
      <c r="B79">
        <f>(G71+G73+G75)</f>
        <v>1378439.9000000001</v>
      </c>
    </row>
    <row r="83" spans="1:11" x14ac:dyDescent="0.3">
      <c r="A83" s="3" t="s">
        <v>51</v>
      </c>
    </row>
    <row r="84" spans="1:11" x14ac:dyDescent="0.3">
      <c r="A84" s="3" t="s">
        <v>32</v>
      </c>
      <c r="B84" t="s">
        <v>11</v>
      </c>
      <c r="C84" t="s">
        <v>34</v>
      </c>
      <c r="D84" t="s">
        <v>3</v>
      </c>
      <c r="E84" t="s">
        <v>13</v>
      </c>
      <c r="F84" t="s">
        <v>12</v>
      </c>
      <c r="G84" t="s">
        <v>15</v>
      </c>
      <c r="H84" t="s">
        <v>18</v>
      </c>
      <c r="I84" t="s">
        <v>61</v>
      </c>
      <c r="J84" t="s">
        <v>62</v>
      </c>
      <c r="K84" t="s">
        <v>65</v>
      </c>
    </row>
    <row r="85" spans="1:11" x14ac:dyDescent="0.3">
      <c r="A85" s="3" t="s">
        <v>33</v>
      </c>
    </row>
    <row r="88" spans="1:11" x14ac:dyDescent="0.3">
      <c r="A88" t="s">
        <v>19</v>
      </c>
      <c r="B88">
        <v>25</v>
      </c>
      <c r="C88">
        <v>692</v>
      </c>
      <c r="D88">
        <v>25</v>
      </c>
      <c r="E88">
        <f>(C88*F88)/100</f>
        <v>346</v>
      </c>
      <c r="F88">
        <f>40+(40-30)*B88/25</f>
        <v>50</v>
      </c>
      <c r="G88">
        <f>F88*C88*26.5</f>
        <v>916900</v>
      </c>
      <c r="H88">
        <f>G88/1000</f>
        <v>916.9</v>
      </c>
      <c r="I88" s="6">
        <f t="shared" ref="I88:I116" si="17">(B88/0.0315)*13.95</f>
        <v>11071.428571428571</v>
      </c>
      <c r="J88">
        <f>(H88/1000)*30</f>
        <v>27.506999999999998</v>
      </c>
      <c r="K88">
        <f>E88*0.07</f>
        <v>24.220000000000002</v>
      </c>
    </row>
    <row r="89" spans="1:11" x14ac:dyDescent="0.3">
      <c r="I89" s="6"/>
    </row>
    <row r="90" spans="1:11" x14ac:dyDescent="0.3">
      <c r="A90" t="s">
        <v>20</v>
      </c>
      <c r="B90">
        <v>25</v>
      </c>
      <c r="C90">
        <v>688</v>
      </c>
      <c r="D90">
        <v>25</v>
      </c>
      <c r="E90">
        <f t="shared" ref="E90:E116" si="18">(C90*F90)/100</f>
        <v>344</v>
      </c>
      <c r="F90">
        <f t="shared" ref="F90:F116" si="19">40+(40-30)*B90/25</f>
        <v>50</v>
      </c>
      <c r="G90">
        <f t="shared" ref="G90:G116" si="20">F90*C90*26.5</f>
        <v>911600</v>
      </c>
      <c r="H90">
        <f t="shared" ref="H90:H116" si="21">G90/1000</f>
        <v>911.6</v>
      </c>
      <c r="I90" s="6">
        <f t="shared" si="17"/>
        <v>11071.428571428571</v>
      </c>
      <c r="J90">
        <f t="shared" ref="J90:J116" si="22">(H90/1000)*30</f>
        <v>27.348000000000003</v>
      </c>
      <c r="K90">
        <f t="shared" si="9"/>
        <v>24.080000000000002</v>
      </c>
    </row>
    <row r="91" spans="1:11" x14ac:dyDescent="0.3">
      <c r="I91" s="6"/>
    </row>
    <row r="92" spans="1:11" x14ac:dyDescent="0.3">
      <c r="A92" t="s">
        <v>21</v>
      </c>
      <c r="B92">
        <v>25</v>
      </c>
      <c r="C92">
        <v>238</v>
      </c>
      <c r="D92">
        <v>25</v>
      </c>
      <c r="E92">
        <f t="shared" si="18"/>
        <v>119</v>
      </c>
      <c r="F92">
        <f t="shared" si="19"/>
        <v>50</v>
      </c>
      <c r="G92">
        <f t="shared" si="20"/>
        <v>315350</v>
      </c>
      <c r="H92">
        <f t="shared" si="21"/>
        <v>315.35000000000002</v>
      </c>
      <c r="I92" s="6">
        <f t="shared" si="17"/>
        <v>11071.428571428571</v>
      </c>
      <c r="J92">
        <f t="shared" si="22"/>
        <v>9.4604999999999997</v>
      </c>
      <c r="K92">
        <f t="shared" si="9"/>
        <v>8.33</v>
      </c>
    </row>
    <row r="93" spans="1:11" x14ac:dyDescent="0.3">
      <c r="I93" s="6"/>
    </row>
    <row r="94" spans="1:11" x14ac:dyDescent="0.3">
      <c r="I94" s="6"/>
    </row>
    <row r="95" spans="1:11" x14ac:dyDescent="0.3">
      <c r="A95" s="2" t="s">
        <v>36</v>
      </c>
      <c r="I95" s="6"/>
    </row>
    <row r="96" spans="1:11" x14ac:dyDescent="0.3">
      <c r="I96" s="6"/>
    </row>
    <row r="97" spans="1:11" x14ac:dyDescent="0.3">
      <c r="A97" t="s">
        <v>37</v>
      </c>
      <c r="B97">
        <v>4.4000000000000004</v>
      </c>
      <c r="C97">
        <v>190</v>
      </c>
      <c r="D97">
        <v>25</v>
      </c>
      <c r="E97">
        <f t="shared" si="18"/>
        <v>79.343999999999994</v>
      </c>
      <c r="F97">
        <f t="shared" si="19"/>
        <v>41.76</v>
      </c>
      <c r="G97">
        <f t="shared" si="20"/>
        <v>210261.59999999998</v>
      </c>
      <c r="H97">
        <f t="shared" si="21"/>
        <v>210.26159999999999</v>
      </c>
      <c r="I97" s="6">
        <f t="shared" si="17"/>
        <v>1948.5714285714287</v>
      </c>
      <c r="J97">
        <f t="shared" si="22"/>
        <v>6.3078479999999999</v>
      </c>
      <c r="K97" s="6">
        <f t="shared" si="9"/>
        <v>5.5540799999999999</v>
      </c>
    </row>
    <row r="98" spans="1:11" x14ac:dyDescent="0.3">
      <c r="I98" s="6"/>
      <c r="K98" s="6"/>
    </row>
    <row r="99" spans="1:11" x14ac:dyDescent="0.3">
      <c r="I99" s="6"/>
      <c r="K99" s="6"/>
    </row>
    <row r="100" spans="1:11" x14ac:dyDescent="0.3">
      <c r="A100" t="s">
        <v>38</v>
      </c>
      <c r="B100">
        <v>0.9</v>
      </c>
      <c r="C100">
        <v>855</v>
      </c>
      <c r="D100">
        <v>25</v>
      </c>
      <c r="E100">
        <f t="shared" si="18"/>
        <v>345.07800000000003</v>
      </c>
      <c r="F100">
        <f t="shared" si="19"/>
        <v>40.36</v>
      </c>
      <c r="G100">
        <f t="shared" si="20"/>
        <v>914456.70000000007</v>
      </c>
      <c r="H100">
        <f t="shared" si="21"/>
        <v>914.45670000000007</v>
      </c>
      <c r="I100" s="6">
        <f t="shared" si="17"/>
        <v>398.57142857142856</v>
      </c>
      <c r="J100">
        <f t="shared" si="22"/>
        <v>27.433701000000003</v>
      </c>
      <c r="K100" s="6">
        <f t="shared" si="9"/>
        <v>24.155460000000005</v>
      </c>
    </row>
    <row r="101" spans="1:11" x14ac:dyDescent="0.3">
      <c r="I101" s="6"/>
      <c r="K101" s="6"/>
    </row>
    <row r="102" spans="1:11" x14ac:dyDescent="0.3">
      <c r="A102" t="s">
        <v>39</v>
      </c>
      <c r="B102">
        <v>0.5</v>
      </c>
      <c r="C102">
        <v>722</v>
      </c>
      <c r="D102">
        <v>25</v>
      </c>
      <c r="E102">
        <f t="shared" si="18"/>
        <v>290.24400000000003</v>
      </c>
      <c r="F102">
        <f t="shared" si="19"/>
        <v>40.200000000000003</v>
      </c>
      <c r="G102">
        <f t="shared" si="20"/>
        <v>769146.60000000009</v>
      </c>
      <c r="H102">
        <f t="shared" si="21"/>
        <v>769.14660000000015</v>
      </c>
      <c r="I102" s="6">
        <f t="shared" si="17"/>
        <v>221.42857142857142</v>
      </c>
      <c r="J102">
        <f t="shared" si="22"/>
        <v>23.074398000000002</v>
      </c>
      <c r="K102" s="6">
        <f t="shared" si="9"/>
        <v>20.317080000000004</v>
      </c>
    </row>
    <row r="103" spans="1:11" x14ac:dyDescent="0.3">
      <c r="I103" s="6"/>
      <c r="K103" s="6"/>
    </row>
    <row r="104" spans="1:11" x14ac:dyDescent="0.3">
      <c r="A104" t="s">
        <v>40</v>
      </c>
      <c r="B104">
        <v>3</v>
      </c>
      <c r="C104">
        <v>413</v>
      </c>
      <c r="D104">
        <v>25</v>
      </c>
      <c r="E104">
        <f t="shared" si="18"/>
        <v>170.15600000000003</v>
      </c>
      <c r="F104">
        <f t="shared" si="19"/>
        <v>41.2</v>
      </c>
      <c r="G104">
        <f t="shared" si="20"/>
        <v>450913.40000000008</v>
      </c>
      <c r="H104">
        <f t="shared" si="21"/>
        <v>450.91340000000008</v>
      </c>
      <c r="I104" s="6">
        <f t="shared" si="17"/>
        <v>1328.5714285714284</v>
      </c>
      <c r="J104">
        <f t="shared" si="22"/>
        <v>13.527402000000002</v>
      </c>
      <c r="K104" s="6">
        <f t="shared" ref="K104:K116" si="23">E104*0.07</f>
        <v>11.910920000000004</v>
      </c>
    </row>
    <row r="105" spans="1:11" x14ac:dyDescent="0.3">
      <c r="I105" s="6"/>
      <c r="K105" s="6"/>
    </row>
    <row r="106" spans="1:11" x14ac:dyDescent="0.3">
      <c r="I106" s="6"/>
      <c r="K106" s="6"/>
    </row>
    <row r="107" spans="1:11" x14ac:dyDescent="0.3">
      <c r="A107" s="2" t="s">
        <v>41</v>
      </c>
      <c r="I107" s="6"/>
      <c r="K107" s="6"/>
    </row>
    <row r="108" spans="1:11" x14ac:dyDescent="0.3">
      <c r="I108" s="6"/>
      <c r="K108" s="6"/>
    </row>
    <row r="109" spans="1:11" x14ac:dyDescent="0.3">
      <c r="A109" t="s">
        <v>42</v>
      </c>
      <c r="B109">
        <v>4.4000000000000004</v>
      </c>
      <c r="C109">
        <v>370</v>
      </c>
      <c r="D109">
        <v>25</v>
      </c>
      <c r="E109">
        <f t="shared" si="18"/>
        <v>154.512</v>
      </c>
      <c r="F109">
        <f t="shared" si="19"/>
        <v>41.76</v>
      </c>
      <c r="G109">
        <f t="shared" si="20"/>
        <v>409456.8</v>
      </c>
      <c r="H109">
        <f t="shared" si="21"/>
        <v>409.45679999999999</v>
      </c>
      <c r="I109" s="6">
        <f t="shared" si="17"/>
        <v>1948.5714285714287</v>
      </c>
      <c r="J109">
        <f t="shared" si="22"/>
        <v>12.283704</v>
      </c>
      <c r="K109" s="6">
        <f t="shared" si="23"/>
        <v>10.815840000000001</v>
      </c>
    </row>
    <row r="110" spans="1:11" x14ac:dyDescent="0.3">
      <c r="I110" s="6"/>
      <c r="K110" s="6"/>
    </row>
    <row r="111" spans="1:11" x14ac:dyDescent="0.3">
      <c r="I111" s="6"/>
      <c r="K111" s="6"/>
    </row>
    <row r="112" spans="1:11" x14ac:dyDescent="0.3">
      <c r="A112" t="s">
        <v>43</v>
      </c>
      <c r="B112">
        <v>0.9</v>
      </c>
      <c r="C112">
        <v>677</v>
      </c>
      <c r="D112">
        <v>25</v>
      </c>
      <c r="E112">
        <f t="shared" si="18"/>
        <v>273.23720000000003</v>
      </c>
      <c r="F112">
        <f t="shared" si="19"/>
        <v>40.36</v>
      </c>
      <c r="G112">
        <f t="shared" si="20"/>
        <v>724078.58000000007</v>
      </c>
      <c r="H112">
        <f t="shared" si="21"/>
        <v>724.0785800000001</v>
      </c>
      <c r="I112" s="6">
        <f t="shared" si="17"/>
        <v>398.57142857142856</v>
      </c>
      <c r="J112">
        <f t="shared" si="22"/>
        <v>21.722357400000003</v>
      </c>
      <c r="K112" s="6">
        <f t="shared" si="23"/>
        <v>19.126604000000004</v>
      </c>
    </row>
    <row r="113" spans="1:11" x14ac:dyDescent="0.3">
      <c r="I113" s="6"/>
      <c r="K113" s="6"/>
    </row>
    <row r="114" spans="1:11" x14ac:dyDescent="0.3">
      <c r="A114" t="s">
        <v>44</v>
      </c>
      <c r="B114">
        <v>0.5</v>
      </c>
      <c r="C114">
        <v>422</v>
      </c>
      <c r="D114">
        <v>25</v>
      </c>
      <c r="E114">
        <f t="shared" si="18"/>
        <v>169.64400000000001</v>
      </c>
      <c r="F114">
        <f t="shared" si="19"/>
        <v>40.200000000000003</v>
      </c>
      <c r="G114">
        <f t="shared" si="20"/>
        <v>449556.60000000003</v>
      </c>
      <c r="H114">
        <f t="shared" si="21"/>
        <v>449.55660000000006</v>
      </c>
      <c r="I114" s="6">
        <f t="shared" si="17"/>
        <v>221.42857142857142</v>
      </c>
      <c r="J114">
        <f t="shared" si="22"/>
        <v>13.486698000000002</v>
      </c>
      <c r="K114" s="6">
        <f t="shared" si="23"/>
        <v>11.875080000000002</v>
      </c>
    </row>
    <row r="115" spans="1:11" x14ac:dyDescent="0.3">
      <c r="I115" s="6"/>
      <c r="K115" s="6"/>
    </row>
    <row r="116" spans="1:11" x14ac:dyDescent="0.3">
      <c r="A116" t="s">
        <v>45</v>
      </c>
      <c r="B116">
        <v>3</v>
      </c>
      <c r="C116">
        <v>244</v>
      </c>
      <c r="D116">
        <v>25</v>
      </c>
      <c r="E116">
        <f t="shared" si="18"/>
        <v>100.52800000000001</v>
      </c>
      <c r="F116">
        <f t="shared" si="19"/>
        <v>41.2</v>
      </c>
      <c r="G116">
        <f t="shared" si="20"/>
        <v>266399.2</v>
      </c>
      <c r="H116">
        <f t="shared" si="21"/>
        <v>266.39920000000001</v>
      </c>
      <c r="I116" s="6">
        <f t="shared" si="17"/>
        <v>1328.5714285714284</v>
      </c>
      <c r="J116">
        <f t="shared" si="22"/>
        <v>7.9919760000000002</v>
      </c>
      <c r="K116" s="6">
        <f t="shared" si="23"/>
        <v>7.0369600000000014</v>
      </c>
    </row>
    <row r="119" spans="1:11" x14ac:dyDescent="0.3">
      <c r="A119" s="2" t="s">
        <v>35</v>
      </c>
    </row>
    <row r="121" spans="1:11" x14ac:dyDescent="0.3">
      <c r="A121" t="s">
        <v>5</v>
      </c>
      <c r="B121" t="s">
        <v>11</v>
      </c>
      <c r="C121" t="s">
        <v>2</v>
      </c>
      <c r="D121" t="s">
        <v>3</v>
      </c>
      <c r="E121" t="s">
        <v>13</v>
      </c>
      <c r="F121" t="s">
        <v>12</v>
      </c>
      <c r="G121" t="s">
        <v>15</v>
      </c>
      <c r="H121" t="s">
        <v>18</v>
      </c>
      <c r="I121" t="s">
        <v>61</v>
      </c>
      <c r="J121" t="s">
        <v>62</v>
      </c>
      <c r="K121" t="s">
        <v>65</v>
      </c>
    </row>
    <row r="122" spans="1:11" x14ac:dyDescent="0.3">
      <c r="A122" t="s">
        <v>6</v>
      </c>
      <c r="B122">
        <v>4.4000000000000004</v>
      </c>
      <c r="C122">
        <v>769</v>
      </c>
      <c r="D122">
        <v>25</v>
      </c>
      <c r="E122">
        <f>(F122*C122)/100</f>
        <v>321.13439999999997</v>
      </c>
      <c r="F122">
        <f>40+(40-30)*B122/25</f>
        <v>41.76</v>
      </c>
      <c r="G122">
        <f>F122*26.5*C122</f>
        <v>851006.15999999992</v>
      </c>
      <c r="H122">
        <f>G122/1000</f>
        <v>851.00615999999991</v>
      </c>
      <c r="I122" s="6">
        <f>(B122/0.0315)*13.95</f>
        <v>1948.5714285714287</v>
      </c>
      <c r="J122">
        <f>(H122/1000)*30</f>
        <v>25.530184799999997</v>
      </c>
      <c r="K122" s="6">
        <f t="shared" ref="K122:K140" si="24">E122*0.07</f>
        <v>22.479407999999999</v>
      </c>
    </row>
    <row r="123" spans="1:11" x14ac:dyDescent="0.3">
      <c r="I123" s="6"/>
      <c r="K123" s="6"/>
    </row>
    <row r="124" spans="1:11" x14ac:dyDescent="0.3">
      <c r="I124" s="6"/>
      <c r="K124" s="6"/>
    </row>
    <row r="125" spans="1:11" x14ac:dyDescent="0.3">
      <c r="A125" t="s">
        <v>46</v>
      </c>
      <c r="B125">
        <v>0.9</v>
      </c>
      <c r="C125">
        <v>370</v>
      </c>
      <c r="D125">
        <v>25</v>
      </c>
      <c r="E125">
        <f t="shared" ref="E125" si="25">(F125*C125)/100</f>
        <v>149.33199999999999</v>
      </c>
      <c r="F125">
        <f t="shared" ref="F125" si="26">40+(40-30)*B125/25</f>
        <v>40.36</v>
      </c>
      <c r="G125">
        <f>F125*26.5*C125</f>
        <v>395729.8</v>
      </c>
      <c r="H125">
        <f t="shared" ref="H125:H129" si="27">G125/1000</f>
        <v>395.72980000000001</v>
      </c>
      <c r="I125" s="6">
        <f t="shared" ref="I125:I140" si="28">(B125/0.0315)*13.95</f>
        <v>398.57142857142856</v>
      </c>
      <c r="J125">
        <f t="shared" ref="J125:J140" si="29">(H125/1000)*30</f>
        <v>11.871894000000001</v>
      </c>
      <c r="K125" s="6">
        <f t="shared" si="24"/>
        <v>10.453240000000001</v>
      </c>
    </row>
    <row r="126" spans="1:11" x14ac:dyDescent="0.3">
      <c r="I126" s="6"/>
      <c r="K126" s="6"/>
    </row>
    <row r="127" spans="1:11" x14ac:dyDescent="0.3">
      <c r="A127" t="s">
        <v>47</v>
      </c>
      <c r="B127">
        <v>0.5</v>
      </c>
      <c r="C127">
        <v>130</v>
      </c>
      <c r="D127">
        <v>25</v>
      </c>
      <c r="E127">
        <f>(F127*C127)/100</f>
        <v>52.26</v>
      </c>
      <c r="F127">
        <f t="shared" ref="F127" si="30">40+(40-30)*B127/25</f>
        <v>40.200000000000003</v>
      </c>
      <c r="G127">
        <f>F127*26.5*C127</f>
        <v>138489.00000000003</v>
      </c>
      <c r="H127">
        <f t="shared" si="27"/>
        <v>138.48900000000003</v>
      </c>
      <c r="I127" s="6">
        <f t="shared" si="28"/>
        <v>221.42857142857142</v>
      </c>
      <c r="J127">
        <f t="shared" si="29"/>
        <v>4.1546700000000012</v>
      </c>
      <c r="K127" s="6">
        <f t="shared" si="24"/>
        <v>3.6582000000000003</v>
      </c>
    </row>
    <row r="128" spans="1:11" x14ac:dyDescent="0.3">
      <c r="I128" s="6"/>
      <c r="K128" s="6"/>
    </row>
    <row r="129" spans="1:11" x14ac:dyDescent="0.3">
      <c r="A129" t="s">
        <v>48</v>
      </c>
      <c r="B129">
        <v>3</v>
      </c>
      <c r="C129">
        <v>540</v>
      </c>
      <c r="D129">
        <v>25</v>
      </c>
      <c r="E129">
        <f t="shared" ref="E129" si="31">(F129*C129)/100</f>
        <v>222.48</v>
      </c>
      <c r="F129">
        <f t="shared" ref="F129" si="32">40+(40-30)*B129/25</f>
        <v>41.2</v>
      </c>
      <c r="G129">
        <f>F129*26.5*C129</f>
        <v>589572.00000000012</v>
      </c>
      <c r="H129">
        <f t="shared" si="27"/>
        <v>589.57200000000012</v>
      </c>
      <c r="I129" s="6">
        <f t="shared" si="28"/>
        <v>1328.5714285714284</v>
      </c>
      <c r="J129">
        <f t="shared" si="29"/>
        <v>17.687160000000002</v>
      </c>
      <c r="K129" s="6">
        <f t="shared" si="24"/>
        <v>15.573600000000001</v>
      </c>
    </row>
    <row r="130" spans="1:11" x14ac:dyDescent="0.3">
      <c r="I130" s="6"/>
      <c r="K130" s="6"/>
    </row>
    <row r="131" spans="1:11" x14ac:dyDescent="0.3">
      <c r="I131" s="6"/>
      <c r="K131" s="6"/>
    </row>
    <row r="132" spans="1:11" x14ac:dyDescent="0.3">
      <c r="A132" s="2" t="s">
        <v>25</v>
      </c>
      <c r="I132" s="6"/>
      <c r="K132" s="6"/>
    </row>
    <row r="133" spans="1:11" x14ac:dyDescent="0.3">
      <c r="I133" s="6"/>
      <c r="K133" s="6"/>
    </row>
    <row r="134" spans="1:11" x14ac:dyDescent="0.3">
      <c r="A134" t="s">
        <v>26</v>
      </c>
      <c r="B134">
        <v>4.4000000000000004</v>
      </c>
      <c r="C134">
        <v>134</v>
      </c>
      <c r="D134">
        <v>25</v>
      </c>
      <c r="E134">
        <f t="shared" ref="E134" si="33">(F134*C134)/100</f>
        <v>55.958400000000005</v>
      </c>
      <c r="F134">
        <f t="shared" ref="F134" si="34">40+(40-30)*B134/25</f>
        <v>41.76</v>
      </c>
      <c r="G134">
        <f>F134*26.5*C134</f>
        <v>148289.75999999998</v>
      </c>
      <c r="H134">
        <f t="shared" ref="H134:H140" si="35">G134/1000</f>
        <v>148.28975999999997</v>
      </c>
      <c r="I134" s="6">
        <f t="shared" si="28"/>
        <v>1948.5714285714287</v>
      </c>
      <c r="J134">
        <f t="shared" si="29"/>
        <v>4.448692799999999</v>
      </c>
      <c r="K134" s="6">
        <f t="shared" si="24"/>
        <v>3.9170880000000006</v>
      </c>
    </row>
    <row r="135" spans="1:11" x14ac:dyDescent="0.3">
      <c r="I135" s="6"/>
      <c r="K135" s="6"/>
    </row>
    <row r="136" spans="1:11" x14ac:dyDescent="0.3">
      <c r="A136" t="s">
        <v>27</v>
      </c>
      <c r="B136">
        <v>0.9</v>
      </c>
      <c r="C136">
        <v>185</v>
      </c>
      <c r="D136">
        <v>25</v>
      </c>
      <c r="E136">
        <f t="shared" ref="E136" si="36">(F136*C136)/100</f>
        <v>74.665999999999997</v>
      </c>
      <c r="F136">
        <f t="shared" ref="F136" si="37">40+(40-30)*B136/25</f>
        <v>40.36</v>
      </c>
      <c r="G136">
        <f t="shared" ref="G136" si="38">F136*26.5*C136</f>
        <v>197864.9</v>
      </c>
      <c r="H136">
        <f t="shared" si="35"/>
        <v>197.86490000000001</v>
      </c>
      <c r="I136" s="6">
        <f t="shared" si="28"/>
        <v>398.57142857142856</v>
      </c>
      <c r="J136">
        <f t="shared" si="29"/>
        <v>5.9359470000000005</v>
      </c>
      <c r="K136" s="6">
        <f t="shared" si="24"/>
        <v>5.2266200000000005</v>
      </c>
    </row>
    <row r="137" spans="1:11" x14ac:dyDescent="0.3">
      <c r="I137" s="6"/>
      <c r="K137" s="6"/>
    </row>
    <row r="138" spans="1:11" x14ac:dyDescent="0.3">
      <c r="A138" t="s">
        <v>28</v>
      </c>
      <c r="B138">
        <v>0.5</v>
      </c>
      <c r="C138">
        <v>770</v>
      </c>
      <c r="D138">
        <v>25</v>
      </c>
      <c r="E138">
        <f t="shared" ref="E138" si="39">(F138*C138)/100</f>
        <v>309.54000000000002</v>
      </c>
      <c r="F138">
        <f t="shared" ref="F138" si="40">40+(40-30)*B138/25</f>
        <v>40.200000000000003</v>
      </c>
      <c r="G138">
        <f t="shared" ref="G138" si="41">F138*26.5*C138</f>
        <v>820281.00000000012</v>
      </c>
      <c r="H138">
        <f t="shared" si="35"/>
        <v>820.28100000000006</v>
      </c>
      <c r="I138" s="6">
        <f t="shared" si="28"/>
        <v>221.42857142857142</v>
      </c>
      <c r="J138">
        <f t="shared" si="29"/>
        <v>24.608430000000002</v>
      </c>
      <c r="K138" s="6">
        <f t="shared" si="24"/>
        <v>21.667800000000003</v>
      </c>
    </row>
    <row r="139" spans="1:11" x14ac:dyDescent="0.3">
      <c r="I139" s="6"/>
      <c r="K139" s="6"/>
    </row>
    <row r="140" spans="1:11" x14ac:dyDescent="0.3">
      <c r="A140" t="s">
        <v>29</v>
      </c>
      <c r="B140">
        <v>3</v>
      </c>
      <c r="C140">
        <v>330</v>
      </c>
      <c r="D140">
        <v>25</v>
      </c>
      <c r="E140">
        <f>(F140*C140)/100</f>
        <v>135.96</v>
      </c>
      <c r="F140">
        <f t="shared" ref="F140" si="42">40+(40-30)*B140/25</f>
        <v>41.2</v>
      </c>
      <c r="G140">
        <f t="shared" ref="G140" si="43">F140*26.5*C140</f>
        <v>360294.00000000006</v>
      </c>
      <c r="H140">
        <f t="shared" si="35"/>
        <v>360.29400000000004</v>
      </c>
      <c r="I140" s="6">
        <f t="shared" si="28"/>
        <v>1328.5714285714284</v>
      </c>
      <c r="J140">
        <f t="shared" si="29"/>
        <v>10.808820000000003</v>
      </c>
      <c r="K140" s="6">
        <f t="shared" si="24"/>
        <v>9.5172000000000008</v>
      </c>
    </row>
    <row r="143" spans="1:11" x14ac:dyDescent="0.3">
      <c r="A143" s="4" t="s">
        <v>50</v>
      </c>
      <c r="B143">
        <f>H88+H90+H92+H97+H109+H122+H134</f>
        <v>3762.8643199999997</v>
      </c>
    </row>
    <row r="144" spans="1:11" x14ac:dyDescent="0.3">
      <c r="A144" s="4" t="s">
        <v>49</v>
      </c>
      <c r="B144">
        <f>H100+H102+H104+H112+H114+H116+H125+H127+H129+H136+H138+H140</f>
        <v>6076.7817799999993</v>
      </c>
    </row>
    <row r="147" spans="1:11" x14ac:dyDescent="0.3">
      <c r="A147" s="3" t="s">
        <v>53</v>
      </c>
      <c r="B147" t="s">
        <v>11</v>
      </c>
      <c r="C147" t="s">
        <v>2</v>
      </c>
      <c r="D147" t="s">
        <v>3</v>
      </c>
      <c r="E147" t="s">
        <v>13</v>
      </c>
      <c r="F147" t="s">
        <v>12</v>
      </c>
      <c r="G147" t="s">
        <v>15</v>
      </c>
      <c r="H147" t="s">
        <v>18</v>
      </c>
      <c r="I147" t="s">
        <v>61</v>
      </c>
      <c r="J147" t="s">
        <v>62</v>
      </c>
      <c r="K147" t="s">
        <v>65</v>
      </c>
    </row>
    <row r="149" spans="1:11" x14ac:dyDescent="0.3">
      <c r="A149" s="2" t="s">
        <v>54</v>
      </c>
    </row>
    <row r="151" spans="1:11" x14ac:dyDescent="0.3">
      <c r="A151" t="s">
        <v>55</v>
      </c>
      <c r="B151">
        <v>2</v>
      </c>
      <c r="C151">
        <v>230</v>
      </c>
      <c r="D151">
        <v>25</v>
      </c>
      <c r="E151">
        <f>(F151*C151)/100</f>
        <v>93.84</v>
      </c>
      <c r="F151">
        <f>40+(40-30)*B151/25</f>
        <v>40.799999999999997</v>
      </c>
      <c r="G151">
        <f t="shared" ref="G151:G159" si="44">F151*26.5*C151</f>
        <v>248675.99999999997</v>
      </c>
      <c r="H151">
        <f t="shared" ref="H151:H159" si="45">G151/1000</f>
        <v>248.67599999999996</v>
      </c>
      <c r="I151" s="6">
        <f t="shared" ref="I151:I159" si="46">(B151/0.0315)*13.95</f>
        <v>885.71428571428567</v>
      </c>
      <c r="J151">
        <f>(H151/1000)*30</f>
        <v>7.4602799999999982</v>
      </c>
      <c r="K151" s="6">
        <f t="shared" ref="K151:K159" si="47">E151*0.07</f>
        <v>6.5688000000000013</v>
      </c>
    </row>
    <row r="152" spans="1:11" x14ac:dyDescent="0.3">
      <c r="I152" s="6"/>
      <c r="K152" s="6"/>
    </row>
    <row r="153" spans="1:11" x14ac:dyDescent="0.3">
      <c r="A153" t="s">
        <v>56</v>
      </c>
      <c r="B153">
        <v>2</v>
      </c>
      <c r="C153">
        <v>530</v>
      </c>
      <c r="D153">
        <v>25</v>
      </c>
      <c r="E153">
        <f t="shared" ref="E153:E159" si="48">(F153*C153)/100</f>
        <v>216.24</v>
      </c>
      <c r="F153">
        <f t="shared" ref="F153:F159" si="49">40+(40-30)*B153/25</f>
        <v>40.799999999999997</v>
      </c>
      <c r="G153">
        <f t="shared" si="44"/>
        <v>573035.99999999988</v>
      </c>
      <c r="H153">
        <f t="shared" si="45"/>
        <v>573.03599999999983</v>
      </c>
      <c r="I153" s="6">
        <f t="shared" si="46"/>
        <v>885.71428571428567</v>
      </c>
      <c r="J153">
        <f t="shared" ref="J153:J159" si="50">(H153/1000)*30</f>
        <v>17.191079999999996</v>
      </c>
      <c r="K153" s="6">
        <f t="shared" si="47"/>
        <v>15.136800000000003</v>
      </c>
    </row>
    <row r="154" spans="1:11" x14ac:dyDescent="0.3">
      <c r="I154" s="6"/>
      <c r="K154" s="6"/>
    </row>
    <row r="155" spans="1:11" x14ac:dyDescent="0.3">
      <c r="A155" s="2" t="s">
        <v>57</v>
      </c>
      <c r="I155" s="6"/>
      <c r="K155" s="6"/>
    </row>
    <row r="156" spans="1:11" x14ac:dyDescent="0.3">
      <c r="I156" s="6"/>
      <c r="K156" s="6"/>
    </row>
    <row r="157" spans="1:11" x14ac:dyDescent="0.3">
      <c r="A157" t="s">
        <v>58</v>
      </c>
      <c r="B157">
        <v>2</v>
      </c>
      <c r="C157">
        <v>692</v>
      </c>
      <c r="D157">
        <v>25</v>
      </c>
      <c r="E157">
        <f t="shared" si="48"/>
        <v>282.33600000000001</v>
      </c>
      <c r="F157">
        <f t="shared" si="49"/>
        <v>40.799999999999997</v>
      </c>
      <c r="G157">
        <f t="shared" si="44"/>
        <v>748190.39999999991</v>
      </c>
      <c r="H157">
        <f t="shared" si="45"/>
        <v>748.19039999999995</v>
      </c>
      <c r="I157" s="6">
        <f t="shared" si="46"/>
        <v>885.71428571428567</v>
      </c>
      <c r="J157">
        <f t="shared" si="50"/>
        <v>22.445711999999997</v>
      </c>
      <c r="K157" s="6">
        <f t="shared" si="47"/>
        <v>19.763520000000003</v>
      </c>
    </row>
    <row r="158" spans="1:11" x14ac:dyDescent="0.3">
      <c r="I158" s="6"/>
      <c r="K158" s="6"/>
    </row>
    <row r="159" spans="1:11" x14ac:dyDescent="0.3">
      <c r="A159" t="s">
        <v>59</v>
      </c>
      <c r="B159">
        <v>2</v>
      </c>
      <c r="C159">
        <v>100</v>
      </c>
      <c r="D159">
        <v>25</v>
      </c>
      <c r="E159">
        <f t="shared" si="48"/>
        <v>40.799999999999997</v>
      </c>
      <c r="F159">
        <f t="shared" si="49"/>
        <v>40.799999999999997</v>
      </c>
      <c r="G159">
        <f t="shared" si="44"/>
        <v>108119.99999999999</v>
      </c>
      <c r="H159">
        <f t="shared" si="45"/>
        <v>108.11999999999999</v>
      </c>
      <c r="I159" s="6">
        <f t="shared" si="46"/>
        <v>885.71428571428567</v>
      </c>
      <c r="J159">
        <f t="shared" si="50"/>
        <v>3.2435999999999998</v>
      </c>
      <c r="K159" s="6">
        <f t="shared" si="47"/>
        <v>2.8559999999999999</v>
      </c>
    </row>
    <row r="162" spans="1:1" x14ac:dyDescent="0.3">
      <c r="A162" s="5" t="s">
        <v>60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Cevdet Zeteroglu</dc:creator>
  <cp:lastModifiedBy>Cevdet Zeteroglu</cp:lastModifiedBy>
  <dcterms:created xsi:type="dcterms:W3CDTF">2023-03-28T12:09:46Z</dcterms:created>
  <dcterms:modified xsi:type="dcterms:W3CDTF">2023-04-24T09:19:16Z</dcterms:modified>
</cp:coreProperties>
</file>