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liceLan/Desktop/COmputer prject1/"/>
    </mc:Choice>
  </mc:AlternateContent>
  <bookViews>
    <workbookView xWindow="0" yWindow="0" windowWidth="25600" windowHeight="16000" tabRatio="500" activeTab="3"/>
  </bookViews>
  <sheets>
    <sheet name="Sheet2" sheetId="4" r:id="rId1"/>
    <sheet name="Sheet4" sheetId="5" r:id="rId2"/>
    <sheet name="Sheet1" sheetId="1" r:id="rId3"/>
    <sheet name="Sheet5" sheetId="6" r:id="rId4"/>
    <sheet name="Sheet3" sheetId="3" r:id="rId5"/>
    <sheet name="Sheet6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7" l="1"/>
  <c r="E3" i="7"/>
  <c r="F3" i="7"/>
  <c r="G3" i="7"/>
  <c r="C4" i="7"/>
  <c r="E4" i="7"/>
  <c r="F4" i="7"/>
  <c r="G4" i="7"/>
  <c r="C5" i="7"/>
  <c r="E5" i="7"/>
  <c r="F5" i="7"/>
  <c r="G5" i="7"/>
  <c r="C6" i="7"/>
  <c r="E6" i="7"/>
  <c r="F6" i="7"/>
  <c r="G6" i="7"/>
  <c r="C7" i="7"/>
  <c r="E7" i="7"/>
  <c r="F7" i="7"/>
  <c r="G7" i="7"/>
  <c r="C8" i="7"/>
  <c r="E8" i="7"/>
  <c r="F8" i="7"/>
  <c r="G8" i="7"/>
  <c r="C9" i="7"/>
  <c r="E9" i="7"/>
  <c r="F9" i="7"/>
  <c r="G9" i="7"/>
  <c r="C10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" i="7"/>
  <c r="G2" i="7"/>
  <c r="F2" i="7"/>
  <c r="E2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E23" i="6"/>
  <c r="E2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D2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3" i="6"/>
  <c r="N72" i="5"/>
  <c r="C19" i="5"/>
  <c r="D19" i="5"/>
  <c r="E19" i="5"/>
  <c r="C18" i="5"/>
  <c r="D18" i="5"/>
  <c r="E18" i="5"/>
  <c r="C17" i="5"/>
  <c r="D17" i="5"/>
  <c r="E17" i="5"/>
  <c r="C16" i="5"/>
  <c r="D16" i="5"/>
  <c r="E16" i="5"/>
  <c r="C15" i="5"/>
  <c r="D15" i="5"/>
  <c r="E15" i="5"/>
  <c r="C14" i="5"/>
  <c r="D14" i="5"/>
  <c r="E14" i="5"/>
  <c r="C13" i="5"/>
  <c r="D13" i="5"/>
  <c r="E13" i="5"/>
  <c r="C12" i="5"/>
  <c r="D12" i="5"/>
  <c r="E12" i="5"/>
  <c r="C11" i="5"/>
  <c r="D11" i="5"/>
  <c r="E11" i="5"/>
  <c r="C10" i="5"/>
  <c r="D10" i="5"/>
  <c r="E10" i="5"/>
  <c r="C9" i="5"/>
  <c r="D9" i="5"/>
  <c r="E9" i="5"/>
  <c r="C8" i="5"/>
  <c r="D8" i="5"/>
  <c r="E8" i="5"/>
  <c r="C7" i="5"/>
  <c r="D7" i="5"/>
  <c r="E7" i="5"/>
  <c r="C6" i="5"/>
  <c r="D6" i="5"/>
  <c r="E6" i="5"/>
  <c r="C5" i="5"/>
  <c r="D5" i="5"/>
  <c r="E5" i="5"/>
  <c r="C4" i="5"/>
  <c r="D4" i="5"/>
  <c r="E4" i="5"/>
  <c r="C3" i="5"/>
  <c r="D3" i="5"/>
  <c r="E3" i="5"/>
  <c r="C2" i="5"/>
  <c r="D2" i="5"/>
  <c r="E2" i="5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" i="3"/>
  <c r="E2" i="3"/>
  <c r="F2" i="3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C2" i="4"/>
  <c r="D2" i="4"/>
  <c r="I183" i="1"/>
  <c r="J183" i="1"/>
  <c r="K183" i="1"/>
  <c r="H176" i="1"/>
  <c r="L183" i="1"/>
  <c r="N192" i="1"/>
  <c r="D214" i="1"/>
  <c r="I184" i="1"/>
  <c r="J184" i="1"/>
  <c r="K184" i="1"/>
  <c r="L184" i="1"/>
  <c r="N193" i="1"/>
  <c r="D215" i="1"/>
  <c r="I185" i="1"/>
  <c r="J185" i="1"/>
  <c r="K185" i="1"/>
  <c r="L185" i="1"/>
  <c r="N194" i="1"/>
  <c r="D216" i="1"/>
  <c r="I186" i="1"/>
  <c r="J186" i="1"/>
  <c r="K186" i="1"/>
  <c r="L186" i="1"/>
  <c r="N195" i="1"/>
  <c r="D217" i="1"/>
  <c r="I187" i="1"/>
  <c r="J187" i="1"/>
  <c r="K187" i="1"/>
  <c r="L187" i="1"/>
  <c r="N196" i="1"/>
  <c r="D218" i="1"/>
  <c r="I188" i="1"/>
  <c r="J188" i="1"/>
  <c r="K188" i="1"/>
  <c r="L188" i="1"/>
  <c r="N197" i="1"/>
  <c r="D219" i="1"/>
  <c r="I189" i="1"/>
  <c r="J189" i="1"/>
  <c r="K189" i="1"/>
  <c r="L189" i="1"/>
  <c r="N198" i="1"/>
  <c r="D220" i="1"/>
  <c r="I190" i="1"/>
  <c r="J190" i="1"/>
  <c r="K190" i="1"/>
  <c r="L190" i="1"/>
  <c r="N199" i="1"/>
  <c r="D221" i="1"/>
  <c r="I191" i="1"/>
  <c r="J191" i="1"/>
  <c r="K191" i="1"/>
  <c r="L191" i="1"/>
  <c r="N200" i="1"/>
  <c r="D222" i="1"/>
  <c r="I192" i="1"/>
  <c r="J192" i="1"/>
  <c r="K192" i="1"/>
  <c r="L192" i="1"/>
  <c r="N201" i="1"/>
  <c r="D223" i="1"/>
  <c r="I193" i="1"/>
  <c r="J193" i="1"/>
  <c r="K193" i="1"/>
  <c r="L193" i="1"/>
  <c r="N202" i="1"/>
  <c r="D224" i="1"/>
  <c r="I194" i="1"/>
  <c r="J194" i="1"/>
  <c r="K194" i="1"/>
  <c r="L194" i="1"/>
  <c r="N203" i="1"/>
  <c r="D225" i="1"/>
  <c r="I195" i="1"/>
  <c r="J195" i="1"/>
  <c r="K195" i="1"/>
  <c r="L195" i="1"/>
  <c r="N204" i="1"/>
  <c r="D226" i="1"/>
  <c r="I196" i="1"/>
  <c r="J196" i="1"/>
  <c r="K196" i="1"/>
  <c r="L196" i="1"/>
  <c r="N205" i="1"/>
  <c r="D227" i="1"/>
  <c r="I197" i="1"/>
  <c r="J197" i="1"/>
  <c r="K197" i="1"/>
  <c r="L197" i="1"/>
  <c r="N206" i="1"/>
  <c r="D228" i="1"/>
  <c r="I198" i="1"/>
  <c r="J198" i="1"/>
  <c r="K198" i="1"/>
  <c r="L198" i="1"/>
  <c r="N207" i="1"/>
  <c r="D229" i="1"/>
  <c r="I199" i="1"/>
  <c r="J199" i="1"/>
  <c r="K199" i="1"/>
  <c r="L199" i="1"/>
  <c r="N208" i="1"/>
  <c r="D230" i="1"/>
  <c r="I182" i="1"/>
  <c r="J182" i="1"/>
  <c r="K182" i="1"/>
  <c r="L182" i="1"/>
  <c r="N191" i="1"/>
  <c r="D213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M192" i="1"/>
  <c r="B214" i="1"/>
  <c r="M193" i="1"/>
  <c r="B215" i="1"/>
  <c r="M194" i="1"/>
  <c r="B216" i="1"/>
  <c r="M195" i="1"/>
  <c r="B217" i="1"/>
  <c r="M196" i="1"/>
  <c r="B218" i="1"/>
  <c r="M197" i="1"/>
  <c r="B219" i="1"/>
  <c r="M198" i="1"/>
  <c r="B220" i="1"/>
  <c r="M199" i="1"/>
  <c r="B221" i="1"/>
  <c r="M200" i="1"/>
  <c r="B222" i="1"/>
  <c r="M201" i="1"/>
  <c r="B223" i="1"/>
  <c r="M202" i="1"/>
  <c r="B224" i="1"/>
  <c r="M203" i="1"/>
  <c r="B225" i="1"/>
  <c r="M204" i="1"/>
  <c r="B226" i="1"/>
  <c r="M205" i="1"/>
  <c r="B227" i="1"/>
  <c r="M206" i="1"/>
  <c r="B228" i="1"/>
  <c r="M207" i="1"/>
  <c r="B229" i="1"/>
  <c r="M208" i="1"/>
  <c r="B230" i="1"/>
  <c r="M191" i="1"/>
  <c r="B213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F186" i="1"/>
  <c r="G177" i="1"/>
  <c r="I177" i="1"/>
  <c r="M186" i="1"/>
  <c r="F185" i="1"/>
  <c r="G176" i="1"/>
  <c r="I176" i="1"/>
  <c r="M185" i="1"/>
  <c r="J176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191" i="1"/>
  <c r="D191" i="1"/>
  <c r="D208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B186" i="1"/>
  <c r="J177" i="1"/>
  <c r="L177" i="1"/>
  <c r="B185" i="1"/>
  <c r="L176" i="1"/>
  <c r="K177" i="1"/>
  <c r="K176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" i="1"/>
  <c r="E2" i="1"/>
</calcChain>
</file>

<file path=xl/sharedStrings.xml><?xml version="1.0" encoding="utf-8"?>
<sst xmlns="http://schemas.openxmlformats.org/spreadsheetml/2006/main" count="500" uniqueCount="110">
  <si>
    <t>order</t>
  </si>
  <si>
    <t>age(yrs)</t>
  </si>
  <si>
    <t>income($100)</t>
  </si>
  <si>
    <t>Mean</t>
  </si>
  <si>
    <t>Standard Error</t>
  </si>
  <si>
    <t>Standard Deviation</t>
  </si>
  <si>
    <t>Minimum</t>
  </si>
  <si>
    <t>Maximum</t>
  </si>
  <si>
    <t>Count</t>
  </si>
  <si>
    <t>age^2(yrs^2)</t>
  </si>
  <si>
    <t>age^3(yrs^3)</t>
  </si>
  <si>
    <t>Bin</t>
  </si>
  <si>
    <t>More</t>
  </si>
  <si>
    <t>Frequency</t>
  </si>
  <si>
    <t>First Order Model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</si>
  <si>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</si>
  <si>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</si>
  <si>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</si>
  <si>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</si>
  <si>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</si>
  <si>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</si>
  <si>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</si>
  <si>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</si>
  <si>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</si>
  <si>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</si>
  <si>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</si>
  <si>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</si>
  <si>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</si>
  <si>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</si>
  <si>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</si>
  <si>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</si>
  <si>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</si>
  <si>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</si>
  <si>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</si>
  <si>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</si>
  <si>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</si>
  <si>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</si>
  <si>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</si>
  <si>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</si>
  <si>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</si>
  <si>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</si>
  <si>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Income($100)</t>
  </si>
  <si>
    <t>Second Order Model</t>
  </si>
  <si>
    <t>A</t>
  </si>
  <si>
    <t>t(alpha/2)</t>
  </si>
  <si>
    <t>df(error)</t>
  </si>
  <si>
    <t>I bar</t>
  </si>
  <si>
    <t>S(I,A)</t>
  </si>
  <si>
    <t>x*-x(bar)</t>
  </si>
  <si>
    <t>(x*-x(bar))^2</t>
  </si>
  <si>
    <t>(n-1)*S(x)^2</t>
  </si>
  <si>
    <t>(x*-x(bar))^2/((n-1)*S(x)^2)</t>
  </si>
  <si>
    <t>e(t)</t>
  </si>
  <si>
    <t>e(t-1)</t>
  </si>
  <si>
    <t>e(t)-e(t-1)</t>
  </si>
  <si>
    <t>(e(t)-e(t-1))^2</t>
  </si>
  <si>
    <t>e(t)^2</t>
  </si>
  <si>
    <t>Predicted income($100)</t>
  </si>
  <si>
    <t>CLM-L</t>
  </si>
  <si>
    <t>CLM-U</t>
  </si>
  <si>
    <t>CLI-L</t>
  </si>
  <si>
    <t>CLI-U</t>
  </si>
  <si>
    <t>SQRT(1+(1/n)+I185)</t>
  </si>
  <si>
    <t>lower bound of CI for I</t>
  </si>
  <si>
    <t>upper bound of CI for I</t>
  </si>
  <si>
    <t>SQRT((1/n)+I185)</t>
  </si>
  <si>
    <t>INCOME($100)</t>
  </si>
  <si>
    <t>AGE(yrs)</t>
  </si>
  <si>
    <t>ORDER</t>
  </si>
  <si>
    <t>AGE^2(yrs^2)</t>
  </si>
  <si>
    <t>AGE^3(yrs^3)</t>
  </si>
  <si>
    <t>1c</t>
  </si>
  <si>
    <t>Std. Dev.</t>
  </si>
  <si>
    <t>1b</t>
  </si>
  <si>
    <t>1d</t>
  </si>
  <si>
    <t>1e</t>
  </si>
  <si>
    <t>2a-2</t>
  </si>
  <si>
    <t>2a-1</t>
  </si>
  <si>
    <t>2a-3</t>
  </si>
  <si>
    <t>2a-4</t>
  </si>
  <si>
    <t>2b-1</t>
  </si>
  <si>
    <t>2b-2</t>
  </si>
  <si>
    <t>2b-3</t>
  </si>
  <si>
    <t>Predicted INCOME($100)</t>
  </si>
  <si>
    <t>Third Order Model</t>
  </si>
  <si>
    <t>AGE^4(yrs^4)</t>
  </si>
  <si>
    <t>Fourth Order Model</t>
  </si>
  <si>
    <t>2c-1</t>
  </si>
  <si>
    <t>2c-2</t>
  </si>
  <si>
    <t>2c-4</t>
  </si>
  <si>
    <t>2c-3</t>
  </si>
  <si>
    <t>2d-1</t>
  </si>
  <si>
    <t>2d-2</t>
  </si>
  <si>
    <t>2d-4</t>
  </si>
  <si>
    <t>2d-3</t>
  </si>
  <si>
    <t>Residualse(t-1)</t>
  </si>
  <si>
    <t>Residuals(t)</t>
  </si>
  <si>
    <t>RESIDUAL OUTPUT OF THIRD ORDER MODEL</t>
  </si>
  <si>
    <t>Residuals(t-1)</t>
  </si>
  <si>
    <t>2c-5</t>
  </si>
  <si>
    <t>Use Regression and fit E(e(t))=beta0+beta1*e(t-1) yields r=-0.042 with p=0.88</t>
  </si>
  <si>
    <t>Predicted</t>
  </si>
  <si>
    <t>Variable</t>
  </si>
  <si>
    <t>Shape of Distribution</t>
  </si>
  <si>
    <t>uniform</t>
  </si>
  <si>
    <t>unimodal, skewed to the left</t>
  </si>
  <si>
    <t>A(gallons)</t>
  </si>
  <si>
    <t>B(lbs)</t>
  </si>
  <si>
    <t>Order</t>
  </si>
  <si>
    <t>Predicted Profit($100)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</si>
</sst>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7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6" fontId="0" fillId="0" borderId="3" xfId="0" applyNumberFormat="1" applyBorder="1"/>
    <xf numFmtId="0" fontId="0" fillId="0" borderId="3" xfId="0" applyBorder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0" xfId="0" applyNumberFormat="1" applyFill="1" applyBorder="1" applyAlignment="1"/>
    <xf numFmtId="0" fontId="0" fillId="2" borderId="0" xfId="0" applyFill="1"/>
    <xf numFmtId="0" fontId="0" fillId="0" borderId="0" xfId="0" applyFill="1" applyBorder="1"/>
    <xf numFmtId="0" fontId="5" fillId="0" borderId="0" xfId="0" applyFont="1"/>
    <xf numFmtId="0" fontId="5" fillId="0" borderId="6" xfId="0" applyFont="1" applyFill="1" applyBorder="1" applyAlignment="1"/>
    <xf numFmtId="0" fontId="0" fillId="0" borderId="0" xfId="0" applyBorder="1"/>
    <xf numFmtId="0" fontId="0" fillId="0" borderId="3" xfId="0" applyFill="1" applyBorder="1" applyAlignment="1"/>
    <xf numFmtId="0" fontId="1" fillId="0" borderId="3" xfId="0" applyFont="1" applyFill="1" applyBorder="1" applyAlignment="1">
      <alignment horizontal="center"/>
    </xf>
    <xf numFmtId="0" fontId="6" fillId="0" borderId="3" xfId="0" applyFon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AGE^2(yrs^2)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Sheet2!$C$2:$C$19</c:f>
              <c:numCache>
                <c:formatCode>General</c:formatCode>
                <c:ptCount val="18"/>
                <c:pt idx="0">
                  <c:v>1225.0</c:v>
                </c:pt>
                <c:pt idx="1">
                  <c:v>3600.0</c:v>
                </c:pt>
                <c:pt idx="2">
                  <c:v>2025.0</c:v>
                </c:pt>
                <c:pt idx="3">
                  <c:v>3025.0</c:v>
                </c:pt>
                <c:pt idx="4">
                  <c:v>900.0</c:v>
                </c:pt>
                <c:pt idx="5">
                  <c:v>2500.0</c:v>
                </c:pt>
                <c:pt idx="6">
                  <c:v>625.0</c:v>
                </c:pt>
                <c:pt idx="7">
                  <c:v>2025.0</c:v>
                </c:pt>
                <c:pt idx="8">
                  <c:v>1225.0</c:v>
                </c:pt>
                <c:pt idx="9">
                  <c:v>2500.0</c:v>
                </c:pt>
                <c:pt idx="10">
                  <c:v>625.0</c:v>
                </c:pt>
                <c:pt idx="11">
                  <c:v>400.0</c:v>
                </c:pt>
                <c:pt idx="12">
                  <c:v>3600.0</c:v>
                </c:pt>
                <c:pt idx="13">
                  <c:v>900.0</c:v>
                </c:pt>
                <c:pt idx="14">
                  <c:v>1600.0</c:v>
                </c:pt>
                <c:pt idx="15">
                  <c:v>1600.0</c:v>
                </c:pt>
                <c:pt idx="16">
                  <c:v>400.0</c:v>
                </c:pt>
                <c:pt idx="17">
                  <c:v>3025.0</c:v>
                </c:pt>
              </c:numCache>
            </c:numRef>
          </c:xVal>
          <c:yVal>
            <c:numRef>
              <c:f>Sheet2!$H$27:$H$44</c:f>
              <c:numCache>
                <c:formatCode>General</c:formatCode>
                <c:ptCount val="18"/>
                <c:pt idx="0">
                  <c:v>7.663961038960934</c:v>
                </c:pt>
                <c:pt idx="1">
                  <c:v>-4.437373737374116</c:v>
                </c:pt>
                <c:pt idx="2">
                  <c:v>-9.919372294372294</c:v>
                </c:pt>
                <c:pt idx="3">
                  <c:v>0.757323232322989</c:v>
                </c:pt>
                <c:pt idx="4">
                  <c:v>-1.166305916305987</c:v>
                </c:pt>
                <c:pt idx="5">
                  <c:v>5.022582972582711</c:v>
                </c:pt>
                <c:pt idx="6">
                  <c:v>-7.81489898989912</c:v>
                </c:pt>
                <c:pt idx="7">
                  <c:v>-2.719372294372306</c:v>
                </c:pt>
                <c:pt idx="8">
                  <c:v>4.163961038960934</c:v>
                </c:pt>
                <c:pt idx="9">
                  <c:v>1.522582972582711</c:v>
                </c:pt>
                <c:pt idx="10">
                  <c:v>3.085101010100885</c:v>
                </c:pt>
                <c:pt idx="11">
                  <c:v>-3.55959595959601</c:v>
                </c:pt>
                <c:pt idx="12">
                  <c:v>-0.937373737374116</c:v>
                </c:pt>
                <c:pt idx="13">
                  <c:v>4.533694083694</c:v>
                </c:pt>
                <c:pt idx="14">
                  <c:v>0.453679653679643</c:v>
                </c:pt>
                <c:pt idx="15">
                  <c:v>-9.046320346320357</c:v>
                </c:pt>
                <c:pt idx="16">
                  <c:v>4.040404040404013</c:v>
                </c:pt>
                <c:pt idx="17">
                  <c:v>8.357323232322983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259728"/>
        <c:axId val="1897185920"/>
      </c:scatterChart>
      <c:valAx>
        <c:axId val="-195125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AGE^2(yrs^2)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5920"/>
        <c:crosses val="autoZero"/>
        <c:crossBetween val="midCat"/>
      </c:valAx>
      <c:valAx>
        <c:axId val="18971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2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Scatterplot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e(t)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e(t-1),</a:t>
            </a:r>
            <a:r>
              <a:rPr lang="zh-CN" altLang="en-US" baseline="0"/>
              <a:t> </a:t>
            </a:r>
            <a:r>
              <a:rPr lang="en-US" altLang="zh-CN" baseline="0"/>
              <a:t>Fourth</a:t>
            </a:r>
            <a:r>
              <a:rPr lang="zh-CN" altLang="en-US" baseline="0"/>
              <a:t> </a:t>
            </a:r>
            <a:r>
              <a:rPr lang="en-US" altLang="zh-CN" baseline="0"/>
              <a:t>Order</a:t>
            </a:r>
            <a:r>
              <a:rPr lang="zh-CN" altLang="en-US" baseline="0"/>
              <a:t> </a:t>
            </a:r>
            <a:r>
              <a:rPr lang="en-US" altLang="zh-CN" baseline="0"/>
              <a:t>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2510936133"/>
          <c:y val="0.199490740740741"/>
          <c:w val="0.845097112860892"/>
          <c:h val="0.669930373286672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Sheet4!$A$98:$A$114</c:f>
              <c:numCache>
                <c:formatCode>General</c:formatCode>
                <c:ptCount val="17"/>
                <c:pt idx="0">
                  <c:v>8.634090909090503</c:v>
                </c:pt>
                <c:pt idx="1">
                  <c:v>-2.928282828282761</c:v>
                </c:pt>
                <c:pt idx="2">
                  <c:v>-8.949242424242413</c:v>
                </c:pt>
                <c:pt idx="3">
                  <c:v>-1.50631313131359</c:v>
                </c:pt>
                <c:pt idx="4">
                  <c:v>-2.352020202020498</c:v>
                </c:pt>
                <c:pt idx="5">
                  <c:v>3.836868686868513</c:v>
                </c:pt>
                <c:pt idx="6">
                  <c:v>-10.0785353535357</c:v>
                </c:pt>
                <c:pt idx="7">
                  <c:v>-1.749242424242425</c:v>
                </c:pt>
                <c:pt idx="8">
                  <c:v>5.134090909090503</c:v>
                </c:pt>
                <c:pt idx="9">
                  <c:v>0.336868686868513</c:v>
                </c:pt>
                <c:pt idx="10">
                  <c:v>0.821464646464307</c:v>
                </c:pt>
                <c:pt idx="11">
                  <c:v>-2.050505050505706</c:v>
                </c:pt>
                <c:pt idx="12">
                  <c:v>0.571717171717239</c:v>
                </c:pt>
                <c:pt idx="13">
                  <c:v>3.347979797979491</c:v>
                </c:pt>
                <c:pt idx="14">
                  <c:v>2.39393939393878</c:v>
                </c:pt>
                <c:pt idx="15">
                  <c:v>-7.10606060606122</c:v>
                </c:pt>
                <c:pt idx="16">
                  <c:v>5.549494949494317</c:v>
                </c:pt>
              </c:numCache>
            </c:numRef>
          </c:xVal>
          <c:yVal>
            <c:numRef>
              <c:f>Sheet4!$B$98:$B$114</c:f>
              <c:numCache>
                <c:formatCode>General</c:formatCode>
                <c:ptCount val="17"/>
                <c:pt idx="0">
                  <c:v>-2.928282828282761</c:v>
                </c:pt>
                <c:pt idx="1">
                  <c:v>-8.949242424242413</c:v>
                </c:pt>
                <c:pt idx="2">
                  <c:v>-1.50631313131359</c:v>
                </c:pt>
                <c:pt idx="3">
                  <c:v>-2.352020202020498</c:v>
                </c:pt>
                <c:pt idx="4">
                  <c:v>3.836868686868513</c:v>
                </c:pt>
                <c:pt idx="5">
                  <c:v>-10.0785353535357</c:v>
                </c:pt>
                <c:pt idx="6">
                  <c:v>-1.749242424242425</c:v>
                </c:pt>
                <c:pt idx="7">
                  <c:v>5.134090909090503</c:v>
                </c:pt>
                <c:pt idx="8">
                  <c:v>0.336868686868513</c:v>
                </c:pt>
                <c:pt idx="9">
                  <c:v>0.821464646464307</c:v>
                </c:pt>
                <c:pt idx="10">
                  <c:v>-2.050505050505706</c:v>
                </c:pt>
                <c:pt idx="11">
                  <c:v>0.571717171717239</c:v>
                </c:pt>
                <c:pt idx="12">
                  <c:v>3.347979797979491</c:v>
                </c:pt>
                <c:pt idx="13">
                  <c:v>2.39393939393878</c:v>
                </c:pt>
                <c:pt idx="14">
                  <c:v>-7.10606060606122</c:v>
                </c:pt>
                <c:pt idx="15">
                  <c:v>5.549494949494317</c:v>
                </c:pt>
                <c:pt idx="16">
                  <c:v>6.093686868686404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6769696"/>
        <c:axId val="-1884860176"/>
      </c:scatterChart>
      <c:valAx>
        <c:axId val="-19467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e(t-1)($100)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9708223972003"/>
              <c:y val="0.90645815106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860176"/>
        <c:crosses val="autoZero"/>
        <c:crossBetween val="midCat"/>
      </c:valAx>
      <c:valAx>
        <c:axId val="-1884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effectLst/>
                  </a:rPr>
                  <a:t>e(t)($100)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305555555555555"/>
              <c:y val="0.4309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7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Sheet1!$L$37:$L$41</c:f>
              <c:strCache>
                <c:ptCount val="5"/>
                <c:pt idx="0">
                  <c:v>176.7</c:v>
                </c:pt>
                <c:pt idx="1">
                  <c:v>185.35</c:v>
                </c:pt>
                <c:pt idx="2">
                  <c:v>194</c:v>
                </c:pt>
                <c:pt idx="3">
                  <c:v>202.65</c:v>
                </c:pt>
                <c:pt idx="4">
                  <c:v>More</c:v>
                </c:pt>
              </c:strCache>
            </c:strRef>
          </c:cat>
          <c:val>
            <c:numRef>
              <c:f>Sheet1!$M$46:$M$50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593408"/>
        <c:axId val="-1953011296"/>
      </c:barChart>
      <c:catAx>
        <c:axId val="19035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Income($100)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3011296"/>
        <c:crosses val="autoZero"/>
        <c:auto val="1"/>
        <c:lblAlgn val="ctr"/>
        <c:lblOffset val="100"/>
        <c:noMultiLvlLbl val="0"/>
      </c:catAx>
      <c:valAx>
        <c:axId val="-1953011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9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Order</a:t>
            </a:r>
            <a:endParaRPr lang="en-US"/>
          </a:p>
        </c:rich>
      </c:tx>
      <c:layout>
        <c:manualLayout>
          <c:xMode val="edge"/>
          <c:yMode val="edge"/>
          <c:x val="0.450542829873539"/>
          <c:y val="0.11063829787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8362652699047"/>
          <c:y val="0.2818125"/>
          <c:w val="0.862060367454068"/>
          <c:h val="0.41398726754900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Sheet1!$L$47:$L$51</c:f>
              <c:strCache>
                <c:ptCount val="5"/>
                <c:pt idx="0">
                  <c:v>1</c:v>
                </c:pt>
                <c:pt idx="1">
                  <c:v>5.25</c:v>
                </c:pt>
                <c:pt idx="2">
                  <c:v>9.5</c:v>
                </c:pt>
                <c:pt idx="3">
                  <c:v>13.75</c:v>
                </c:pt>
                <c:pt idx="4">
                  <c:v>More</c:v>
                </c:pt>
              </c:strCache>
            </c:strRef>
          </c:cat>
          <c:val>
            <c:numRef>
              <c:f>Sheet1!$M$56:$M$60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543360"/>
        <c:axId val="-1965548240"/>
      </c:barChart>
      <c:catAx>
        <c:axId val="190354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548240"/>
        <c:crosses val="autoZero"/>
        <c:auto val="1"/>
        <c:lblAlgn val="ctr"/>
        <c:lblOffset val="100"/>
        <c:noMultiLvlLbl val="0"/>
      </c:catAx>
      <c:valAx>
        <c:axId val="-196554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4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Sheet1!$L$56:$L$60</c:f>
              <c:strCach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More</c:v>
                </c:pt>
              </c:strCache>
            </c:strRef>
          </c:cat>
          <c:val>
            <c:numRef>
              <c:f>Sheet1!$M$65:$M$69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85894576"/>
        <c:axId val="1905904624"/>
      </c:barChart>
      <c:catAx>
        <c:axId val="-188589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Age(yrs)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04624"/>
        <c:crosses val="autoZero"/>
        <c:auto val="1"/>
        <c:lblAlgn val="ctr"/>
        <c:lblOffset val="100"/>
        <c:noMultiLvlLbl val="0"/>
      </c:catAx>
      <c:valAx>
        <c:axId val="1905904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8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Residual</a:t>
            </a:r>
            <a:r>
              <a:rPr lang="zh-CN" altLang="en-US" baseline="0">
                <a:effectLst/>
              </a:rPr>
              <a:t> </a:t>
            </a:r>
            <a:r>
              <a:rPr lang="en-US" altLang="zh-CN" baseline="0">
                <a:effectLst/>
              </a:rPr>
              <a:t>Plot,</a:t>
            </a:r>
            <a:r>
              <a:rPr lang="zh-CN" altLang="en-US" baseline="0">
                <a:effectLst/>
              </a:rPr>
              <a:t> </a:t>
            </a:r>
            <a:r>
              <a:rPr lang="en-US" altLang="zh-CN" baseline="0">
                <a:effectLst/>
              </a:rPr>
              <a:t>First</a:t>
            </a:r>
            <a:r>
              <a:rPr lang="zh-CN" altLang="en-US" baseline="0">
                <a:effectLst/>
              </a:rPr>
              <a:t> </a:t>
            </a:r>
            <a:r>
              <a:rPr lang="en-US" altLang="zh-CN" baseline="0">
                <a:effectLst/>
              </a:rPr>
              <a:t>Order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Sheet1!$C$100</c:f>
              <c:strCache>
                <c:ptCount val="1"/>
                <c:pt idx="0">
                  <c:v>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Sheet1!$B$101:$B$118</c:f>
              <c:numCache>
                <c:formatCode>General</c:formatCode>
                <c:ptCount val="18"/>
                <c:pt idx="0">
                  <c:v>195.5438888888889</c:v>
                </c:pt>
                <c:pt idx="1">
                  <c:v>204.6022222222222</c:v>
                </c:pt>
                <c:pt idx="2">
                  <c:v>199.1672222222222</c:v>
                </c:pt>
                <c:pt idx="3">
                  <c:v>202.7905555555556</c:v>
                </c:pt>
                <c:pt idx="4">
                  <c:v>193.7322222222222</c:v>
                </c:pt>
                <c:pt idx="5">
                  <c:v>200.9788888888889</c:v>
                </c:pt>
                <c:pt idx="6">
                  <c:v>191.9205555555556</c:v>
                </c:pt>
                <c:pt idx="7">
                  <c:v>199.1672222222222</c:v>
                </c:pt>
                <c:pt idx="8">
                  <c:v>195.5438888888889</c:v>
                </c:pt>
                <c:pt idx="9">
                  <c:v>200.9788888888889</c:v>
                </c:pt>
                <c:pt idx="10">
                  <c:v>191.9205555555556</c:v>
                </c:pt>
                <c:pt idx="11">
                  <c:v>190.1088888888889</c:v>
                </c:pt>
                <c:pt idx="12">
                  <c:v>204.6022222222222</c:v>
                </c:pt>
                <c:pt idx="13">
                  <c:v>193.7322222222222</c:v>
                </c:pt>
                <c:pt idx="14">
                  <c:v>197.3555555555556</c:v>
                </c:pt>
                <c:pt idx="15">
                  <c:v>197.3555555555556</c:v>
                </c:pt>
                <c:pt idx="16">
                  <c:v>190.1088888888889</c:v>
                </c:pt>
                <c:pt idx="17">
                  <c:v>202.7905555555556</c:v>
                </c:pt>
              </c:numCache>
            </c:numRef>
          </c:xVal>
          <c:yVal>
            <c:numRef>
              <c:f>Sheet1!$C$101:$C$118</c:f>
              <c:numCache>
                <c:formatCode>General</c:formatCode>
                <c:ptCount val="18"/>
                <c:pt idx="0">
                  <c:v>13.95611111111111</c:v>
                </c:pt>
                <c:pt idx="1">
                  <c:v>3.197777777777787</c:v>
                </c:pt>
                <c:pt idx="2">
                  <c:v>-14.86722222222221</c:v>
                </c:pt>
                <c:pt idx="3">
                  <c:v>-3.890555555555551</c:v>
                </c:pt>
                <c:pt idx="4">
                  <c:v>7.267777777777781</c:v>
                </c:pt>
                <c:pt idx="5">
                  <c:v>-2.7788888888889</c:v>
                </c:pt>
                <c:pt idx="6">
                  <c:v>-3.720555555555563</c:v>
                </c:pt>
                <c:pt idx="7">
                  <c:v>-7.667222222222222</c:v>
                </c:pt>
                <c:pt idx="8">
                  <c:v>10.45611111111111</c:v>
                </c:pt>
                <c:pt idx="9">
                  <c:v>-6.2788888888889</c:v>
                </c:pt>
                <c:pt idx="10">
                  <c:v>7.179444444444442</c:v>
                </c:pt>
                <c:pt idx="11">
                  <c:v>-13.4088888888889</c:v>
                </c:pt>
                <c:pt idx="12">
                  <c:v>6.697777777777787</c:v>
                </c:pt>
                <c:pt idx="13">
                  <c:v>12.96777777777777</c:v>
                </c:pt>
                <c:pt idx="14">
                  <c:v>1.24444444444444</c:v>
                </c:pt>
                <c:pt idx="15">
                  <c:v>-8.25555555555556</c:v>
                </c:pt>
                <c:pt idx="16">
                  <c:v>-5.808888888888873</c:v>
                </c:pt>
                <c:pt idx="17">
                  <c:v>3.709444444444443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17744"/>
        <c:axId val="1906186688"/>
      </c:scatterChart>
      <c:valAx>
        <c:axId val="18771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Predicted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Income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($100)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86688"/>
        <c:crosses val="autoZero"/>
        <c:crossBetween val="midCat"/>
      </c:valAx>
      <c:valAx>
        <c:axId val="19061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residual</a:t>
                </a:r>
                <a:r>
                  <a:rPr lang="zh-CN" altLang="en-US"/>
                  <a:t> </a:t>
                </a:r>
                <a:r>
                  <a:rPr lang="en-US" altLang="zh-CN"/>
                  <a:t>($100)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Residual</a:t>
            </a:r>
            <a:r>
              <a:rPr lang="zh-CN" altLang="en-US"/>
              <a:t> </a:t>
            </a:r>
            <a:r>
              <a:rPr lang="en-US" altLang="zh-CN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Sheet1!$K$88:$K$92</c:f>
              <c:strCache>
                <c:ptCount val="5"/>
                <c:pt idx="0">
                  <c:v>-14.86722222</c:v>
                </c:pt>
                <c:pt idx="1">
                  <c:v>-7.661388889</c:v>
                </c:pt>
                <c:pt idx="2">
                  <c:v>-0.455555556</c:v>
                </c:pt>
                <c:pt idx="3">
                  <c:v>6.750277778</c:v>
                </c:pt>
                <c:pt idx="4">
                  <c:v>More</c:v>
                </c:pt>
              </c:strCache>
            </c:strRef>
          </c:cat>
          <c:val>
            <c:numRef>
              <c:f>Sheet1!$L$88:$L$92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99456"/>
        <c:axId val="1909504976"/>
      </c:barChart>
      <c:catAx>
        <c:axId val="187599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Redisual</a:t>
                </a:r>
                <a:r>
                  <a:rPr lang="zh-CN" altLang="en-US"/>
                  <a:t> </a:t>
                </a:r>
                <a:r>
                  <a:rPr lang="en-US" altLang="zh-CN"/>
                  <a:t>($100)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504976"/>
        <c:crosses val="autoZero"/>
        <c:auto val="1"/>
        <c:lblAlgn val="ctr"/>
        <c:lblOffset val="100"/>
        <c:noMultiLvlLbl val="0"/>
      </c:catAx>
      <c:valAx>
        <c:axId val="190950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zh-CN" altLang="en-US"/>
              <a:t> </a:t>
            </a:r>
            <a:r>
              <a:rPr lang="en-US" altLang="zh-CN"/>
              <a:t>Plot,</a:t>
            </a:r>
            <a:r>
              <a:rPr lang="zh-CN" altLang="en-US"/>
              <a:t> </a:t>
            </a:r>
            <a:r>
              <a:rPr lang="en-US" altLang="zh-CN"/>
              <a:t>Second</a:t>
            </a:r>
            <a:r>
              <a:rPr lang="zh-CN" altLang="en-US"/>
              <a:t> </a:t>
            </a:r>
            <a:r>
              <a:rPr lang="en-US" altLang="zh-CN"/>
              <a:t>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Sheet1!$C$153</c:f>
              <c:strCache>
                <c:ptCount val="1"/>
                <c:pt idx="0">
                  <c:v>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Sheet1!$B$154:$B$171</c:f>
              <c:numCache>
                <c:formatCode>General</c:formatCode>
                <c:ptCount val="18"/>
                <c:pt idx="0">
                  <c:v>196.2160389610389</c:v>
                </c:pt>
                <c:pt idx="1">
                  <c:v>203.4951515151515</c:v>
                </c:pt>
                <c:pt idx="2">
                  <c:v>199.8393722943723</c:v>
                </c:pt>
                <c:pt idx="3">
                  <c:v>202.5137878787879</c:v>
                </c:pt>
                <c:pt idx="4">
                  <c:v>194.0485281385281</c:v>
                </c:pt>
                <c:pt idx="5">
                  <c:v>201.2951948051948</c:v>
                </c:pt>
                <c:pt idx="6">
                  <c:v>191.6437878787879</c:v>
                </c:pt>
                <c:pt idx="7">
                  <c:v>199.8393722943723</c:v>
                </c:pt>
                <c:pt idx="8">
                  <c:v>196.2160389610389</c:v>
                </c:pt>
                <c:pt idx="9">
                  <c:v>201.2951948051948</c:v>
                </c:pt>
                <c:pt idx="10">
                  <c:v>191.6437878787879</c:v>
                </c:pt>
                <c:pt idx="11">
                  <c:v>189.0018181818182</c:v>
                </c:pt>
                <c:pt idx="12">
                  <c:v>203.4951515151515</c:v>
                </c:pt>
                <c:pt idx="13">
                  <c:v>194.0485281385281</c:v>
                </c:pt>
                <c:pt idx="14">
                  <c:v>198.1463203463204</c:v>
                </c:pt>
                <c:pt idx="15">
                  <c:v>198.1463203463204</c:v>
                </c:pt>
                <c:pt idx="16">
                  <c:v>189.0018181818182</c:v>
                </c:pt>
                <c:pt idx="17">
                  <c:v>202.5137878787879</c:v>
                </c:pt>
              </c:numCache>
            </c:numRef>
          </c:xVal>
          <c:yVal>
            <c:numRef>
              <c:f>Sheet1!$C$154:$C$171</c:f>
              <c:numCache>
                <c:formatCode>General</c:formatCode>
                <c:ptCount val="18"/>
                <c:pt idx="0">
                  <c:v>13.28396103896105</c:v>
                </c:pt>
                <c:pt idx="1">
                  <c:v>4.304848484848463</c:v>
                </c:pt>
                <c:pt idx="2">
                  <c:v>-15.53937229437227</c:v>
                </c:pt>
                <c:pt idx="3">
                  <c:v>-3.61378787878786</c:v>
                </c:pt>
                <c:pt idx="4">
                  <c:v>6.951471861471873</c:v>
                </c:pt>
                <c:pt idx="5">
                  <c:v>-3.095194805194808</c:v>
                </c:pt>
                <c:pt idx="6">
                  <c:v>-3.443787878787901</c:v>
                </c:pt>
                <c:pt idx="7">
                  <c:v>-8.339372294372282</c:v>
                </c:pt>
                <c:pt idx="8">
                  <c:v>9.783961038961053</c:v>
                </c:pt>
                <c:pt idx="9">
                  <c:v>-6.595194805194808</c:v>
                </c:pt>
                <c:pt idx="10">
                  <c:v>7.456212121212104</c:v>
                </c:pt>
                <c:pt idx="11">
                  <c:v>-12.30181818181819</c:v>
                </c:pt>
                <c:pt idx="12">
                  <c:v>7.804848484848463</c:v>
                </c:pt>
                <c:pt idx="13">
                  <c:v>12.65147186147186</c:v>
                </c:pt>
                <c:pt idx="14">
                  <c:v>0.453679653679643</c:v>
                </c:pt>
                <c:pt idx="15">
                  <c:v>-9.046320346320357</c:v>
                </c:pt>
                <c:pt idx="16">
                  <c:v>-4.701818181818168</c:v>
                </c:pt>
                <c:pt idx="17">
                  <c:v>3.986212121212134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293008"/>
        <c:axId val="-1950030592"/>
      </c:scatterChart>
      <c:valAx>
        <c:axId val="-18872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Predicted</a:t>
                </a:r>
                <a:r>
                  <a:rPr lang="zh-CN" altLang="en-US"/>
                  <a:t> </a:t>
                </a:r>
                <a:r>
                  <a:rPr lang="en-US" altLang="zh-CN"/>
                  <a:t>Income($100)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030592"/>
        <c:crosses val="autoZero"/>
        <c:crossBetween val="midCat"/>
      </c:valAx>
      <c:valAx>
        <c:axId val="-19500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Residual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($100)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88461538461538"/>
              <c:y val="0.43174759405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29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Residual</a:t>
            </a:r>
            <a:r>
              <a:rPr lang="zh-CN" altLang="en-US"/>
              <a:t> </a:t>
            </a: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8734643946312"/>
          <c:y val="0.2568125"/>
          <c:w val="0.894156874621441"/>
          <c:h val="0.48039777355416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Sheet1!$A$174:$A$178</c:f>
              <c:strCache>
                <c:ptCount val="5"/>
                <c:pt idx="0">
                  <c:v>-15.53937229</c:v>
                </c:pt>
                <c:pt idx="1">
                  <c:v>-8.333538961</c:v>
                </c:pt>
                <c:pt idx="2">
                  <c:v>-1.127705628</c:v>
                </c:pt>
                <c:pt idx="3">
                  <c:v>6.078127706</c:v>
                </c:pt>
                <c:pt idx="4">
                  <c:v>More</c:v>
                </c:pt>
              </c:strCache>
            </c:strRef>
          </c:cat>
          <c:val>
            <c:numRef>
              <c:f>Sheet1!$B$174:$B$178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1933024"/>
        <c:axId val="-1932450016"/>
      </c:barChart>
      <c:catAx>
        <c:axId val="-195193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Reidual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($100)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450016"/>
        <c:crosses val="autoZero"/>
        <c:auto val="1"/>
        <c:lblAlgn val="ctr"/>
        <c:lblOffset val="100"/>
        <c:noMultiLvlLbl val="0"/>
      </c:catAx>
      <c:valAx>
        <c:axId val="-193245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9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e(t)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e(t-1)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154179347213"/>
          <c:y val="0.177594936708861"/>
          <c:w val="0.852034684314767"/>
          <c:h val="0.629177049071398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Sheet1!$A$191:$A$207</c:f>
              <c:numCache>
                <c:formatCode>General</c:formatCode>
                <c:ptCount val="17"/>
                <c:pt idx="0">
                  <c:v>13.95611111111111</c:v>
                </c:pt>
                <c:pt idx="1">
                  <c:v>3.197777777777787</c:v>
                </c:pt>
                <c:pt idx="2">
                  <c:v>-14.86722222222221</c:v>
                </c:pt>
                <c:pt idx="3">
                  <c:v>-3.890555555555551</c:v>
                </c:pt>
                <c:pt idx="4">
                  <c:v>7.267777777777781</c:v>
                </c:pt>
                <c:pt idx="5">
                  <c:v>-2.7788888888889</c:v>
                </c:pt>
                <c:pt idx="6">
                  <c:v>-3.720555555555563</c:v>
                </c:pt>
                <c:pt idx="7">
                  <c:v>-7.667222222222222</c:v>
                </c:pt>
                <c:pt idx="8">
                  <c:v>10.45611111111111</c:v>
                </c:pt>
                <c:pt idx="9">
                  <c:v>-6.2788888888889</c:v>
                </c:pt>
                <c:pt idx="10">
                  <c:v>7.179444444444442</c:v>
                </c:pt>
                <c:pt idx="11">
                  <c:v>-13.4088888888889</c:v>
                </c:pt>
                <c:pt idx="12">
                  <c:v>6.697777777777787</c:v>
                </c:pt>
                <c:pt idx="13">
                  <c:v>12.96777777777777</c:v>
                </c:pt>
                <c:pt idx="14">
                  <c:v>1.24444444444444</c:v>
                </c:pt>
                <c:pt idx="15">
                  <c:v>-8.25555555555556</c:v>
                </c:pt>
                <c:pt idx="16">
                  <c:v>-5.808888888888873</c:v>
                </c:pt>
              </c:numCache>
            </c:numRef>
          </c:xVal>
          <c:yVal>
            <c:numRef>
              <c:f>Sheet1!$B$191:$B$207</c:f>
              <c:numCache>
                <c:formatCode>General</c:formatCode>
                <c:ptCount val="17"/>
                <c:pt idx="0">
                  <c:v>3.197777777777787</c:v>
                </c:pt>
                <c:pt idx="1">
                  <c:v>-14.86722222222221</c:v>
                </c:pt>
                <c:pt idx="2">
                  <c:v>-3.890555555555551</c:v>
                </c:pt>
                <c:pt idx="3">
                  <c:v>7.267777777777781</c:v>
                </c:pt>
                <c:pt idx="4">
                  <c:v>-2.7788888888889</c:v>
                </c:pt>
                <c:pt idx="5">
                  <c:v>-3.720555555555563</c:v>
                </c:pt>
                <c:pt idx="6">
                  <c:v>-7.667222222222222</c:v>
                </c:pt>
                <c:pt idx="7">
                  <c:v>10.45611111111111</c:v>
                </c:pt>
                <c:pt idx="8">
                  <c:v>-6.2788888888889</c:v>
                </c:pt>
                <c:pt idx="9">
                  <c:v>7.179444444444442</c:v>
                </c:pt>
                <c:pt idx="10">
                  <c:v>-13.4088888888889</c:v>
                </c:pt>
                <c:pt idx="11">
                  <c:v>6.697777777777787</c:v>
                </c:pt>
                <c:pt idx="12">
                  <c:v>12.96777777777777</c:v>
                </c:pt>
                <c:pt idx="13">
                  <c:v>1.24444444444444</c:v>
                </c:pt>
                <c:pt idx="14">
                  <c:v>-8.25555555555556</c:v>
                </c:pt>
                <c:pt idx="15">
                  <c:v>-5.808888888888873</c:v>
                </c:pt>
                <c:pt idx="16">
                  <c:v>3.709444444444443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012176"/>
        <c:axId val="1910187008"/>
      </c:scatterChart>
      <c:valAx>
        <c:axId val="18760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000" b="0" i="0" u="none" strike="noStrike" baseline="0">
                    <a:effectLst/>
                  </a:rPr>
                  <a:t>e(t-1)</a:t>
                </a:r>
                <a:r>
                  <a:rPr lang="mr-IN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241308793456"/>
              <c:y val="0.870063125020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87008"/>
        <c:crosses val="autoZero"/>
        <c:crossBetween val="midCat"/>
      </c:valAx>
      <c:valAx>
        <c:axId val="19101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000" b="0" i="0" u="none" strike="noStrike" baseline="0">
                    <a:effectLst/>
                  </a:rPr>
                  <a:t>e(t)</a:t>
                </a:r>
                <a:r>
                  <a:rPr lang="mr-IN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04498977505112"/>
              <c:y val="0.449177049071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0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Residual</a:t>
            </a:r>
            <a:r>
              <a:rPr lang="zh-CN" altLang="en-US"/>
              <a:t> </a:t>
            </a:r>
            <a:r>
              <a:rPr lang="en-US" altLang="zh-CN"/>
              <a:t>Histogram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the</a:t>
            </a:r>
            <a:r>
              <a:rPr lang="zh-CN" altLang="en-US"/>
              <a:t> </a:t>
            </a:r>
            <a:r>
              <a:rPr lang="en-US" altLang="zh-CN"/>
              <a:t>First</a:t>
            </a:r>
            <a:r>
              <a:rPr lang="zh-CN" altLang="en-US"/>
              <a:t> </a:t>
            </a:r>
            <a:r>
              <a:rPr lang="en-US" altLang="zh-CN"/>
              <a:t>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Sheet1!$K$88:$K$92</c:f>
              <c:strCache>
                <c:ptCount val="5"/>
                <c:pt idx="0">
                  <c:v>-14.86722222</c:v>
                </c:pt>
                <c:pt idx="1">
                  <c:v>-7.661388889</c:v>
                </c:pt>
                <c:pt idx="2">
                  <c:v>-0.455555556</c:v>
                </c:pt>
                <c:pt idx="3">
                  <c:v>6.750277778</c:v>
                </c:pt>
                <c:pt idx="4">
                  <c:v>More</c:v>
                </c:pt>
              </c:strCache>
            </c:strRef>
          </c:cat>
          <c:val>
            <c:numRef>
              <c:f>Sheet1!$L$88:$L$92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2244688"/>
        <c:axId val="1906807552"/>
      </c:barChart>
      <c:catAx>
        <c:axId val="-205224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Redisual</a:t>
                </a:r>
                <a:r>
                  <a:rPr lang="zh-CN" altLang="en-US"/>
                  <a:t> </a:t>
                </a:r>
                <a:r>
                  <a:rPr lang="en-US" altLang="zh-CN"/>
                  <a:t>($100)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07552"/>
        <c:crosses val="autoZero"/>
        <c:auto val="1"/>
        <c:lblAlgn val="ctr"/>
        <c:lblOffset val="100"/>
        <c:noMultiLvlLbl val="0"/>
      </c:catAx>
      <c:valAx>
        <c:axId val="1906807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2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AGE^3(yrs^3)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Sheet2!$D$2:$D$19</c:f>
              <c:numCache>
                <c:formatCode>General</c:formatCode>
                <c:ptCount val="18"/>
                <c:pt idx="0">
                  <c:v>42875.0</c:v>
                </c:pt>
                <c:pt idx="1">
                  <c:v>216000.0</c:v>
                </c:pt>
                <c:pt idx="2">
                  <c:v>91125.0</c:v>
                </c:pt>
                <c:pt idx="3">
                  <c:v>166375.0</c:v>
                </c:pt>
                <c:pt idx="4">
                  <c:v>27000.0</c:v>
                </c:pt>
                <c:pt idx="5">
                  <c:v>125000.0</c:v>
                </c:pt>
                <c:pt idx="6">
                  <c:v>15625.0</c:v>
                </c:pt>
                <c:pt idx="7">
                  <c:v>91125.0</c:v>
                </c:pt>
                <c:pt idx="8">
                  <c:v>42875.0</c:v>
                </c:pt>
                <c:pt idx="9">
                  <c:v>125000.0</c:v>
                </c:pt>
                <c:pt idx="10">
                  <c:v>15625.0</c:v>
                </c:pt>
                <c:pt idx="11">
                  <c:v>8000.0</c:v>
                </c:pt>
                <c:pt idx="12">
                  <c:v>216000.0</c:v>
                </c:pt>
                <c:pt idx="13">
                  <c:v>27000.0</c:v>
                </c:pt>
                <c:pt idx="14">
                  <c:v>64000.0</c:v>
                </c:pt>
                <c:pt idx="15">
                  <c:v>64000.0</c:v>
                </c:pt>
                <c:pt idx="16">
                  <c:v>8000.0</c:v>
                </c:pt>
                <c:pt idx="17">
                  <c:v>166375.0</c:v>
                </c:pt>
              </c:numCache>
            </c:numRef>
          </c:xVal>
          <c:yVal>
            <c:numRef>
              <c:f>Sheet2!$H$27:$H$44</c:f>
              <c:numCache>
                <c:formatCode>General</c:formatCode>
                <c:ptCount val="18"/>
                <c:pt idx="0">
                  <c:v>7.663961038960934</c:v>
                </c:pt>
                <c:pt idx="1">
                  <c:v>-4.437373737374116</c:v>
                </c:pt>
                <c:pt idx="2">
                  <c:v>-9.919372294372294</c:v>
                </c:pt>
                <c:pt idx="3">
                  <c:v>0.757323232322989</c:v>
                </c:pt>
                <c:pt idx="4">
                  <c:v>-1.166305916305987</c:v>
                </c:pt>
                <c:pt idx="5">
                  <c:v>5.022582972582711</c:v>
                </c:pt>
                <c:pt idx="6">
                  <c:v>-7.81489898989912</c:v>
                </c:pt>
                <c:pt idx="7">
                  <c:v>-2.719372294372306</c:v>
                </c:pt>
                <c:pt idx="8">
                  <c:v>4.163961038960934</c:v>
                </c:pt>
                <c:pt idx="9">
                  <c:v>1.522582972582711</c:v>
                </c:pt>
                <c:pt idx="10">
                  <c:v>3.085101010100885</c:v>
                </c:pt>
                <c:pt idx="11">
                  <c:v>-3.55959595959601</c:v>
                </c:pt>
                <c:pt idx="12">
                  <c:v>-0.937373737374116</c:v>
                </c:pt>
                <c:pt idx="13">
                  <c:v>4.533694083694</c:v>
                </c:pt>
                <c:pt idx="14">
                  <c:v>0.453679653679643</c:v>
                </c:pt>
                <c:pt idx="15">
                  <c:v>-9.046320346320357</c:v>
                </c:pt>
                <c:pt idx="16">
                  <c:v>4.040404040404013</c:v>
                </c:pt>
                <c:pt idx="17">
                  <c:v>8.357323232322983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512768"/>
        <c:axId val="-1933626800"/>
      </c:scatterChart>
      <c:valAx>
        <c:axId val="-193051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/>
                  <a:t>AGE^3(yrs^3)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626800"/>
        <c:crosses val="autoZero"/>
        <c:crossBetween val="midCat"/>
      </c:valAx>
      <c:valAx>
        <c:axId val="-193362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051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e(t)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e(t-1)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154179347213"/>
          <c:y val="0.177594936708861"/>
          <c:w val="0.852034684314767"/>
          <c:h val="0.629177049071398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Sheet1!$A$191:$A$207</c:f>
              <c:numCache>
                <c:formatCode>General</c:formatCode>
                <c:ptCount val="17"/>
                <c:pt idx="0">
                  <c:v>13.95611111111111</c:v>
                </c:pt>
                <c:pt idx="1">
                  <c:v>3.197777777777787</c:v>
                </c:pt>
                <c:pt idx="2">
                  <c:v>-14.86722222222221</c:v>
                </c:pt>
                <c:pt idx="3">
                  <c:v>-3.890555555555551</c:v>
                </c:pt>
                <c:pt idx="4">
                  <c:v>7.267777777777781</c:v>
                </c:pt>
                <c:pt idx="5">
                  <c:v>-2.7788888888889</c:v>
                </c:pt>
                <c:pt idx="6">
                  <c:v>-3.720555555555563</c:v>
                </c:pt>
                <c:pt idx="7">
                  <c:v>-7.667222222222222</c:v>
                </c:pt>
                <c:pt idx="8">
                  <c:v>10.45611111111111</c:v>
                </c:pt>
                <c:pt idx="9">
                  <c:v>-6.2788888888889</c:v>
                </c:pt>
                <c:pt idx="10">
                  <c:v>7.179444444444442</c:v>
                </c:pt>
                <c:pt idx="11">
                  <c:v>-13.4088888888889</c:v>
                </c:pt>
                <c:pt idx="12">
                  <c:v>6.697777777777787</c:v>
                </c:pt>
                <c:pt idx="13">
                  <c:v>12.96777777777777</c:v>
                </c:pt>
                <c:pt idx="14">
                  <c:v>1.24444444444444</c:v>
                </c:pt>
                <c:pt idx="15">
                  <c:v>-8.25555555555556</c:v>
                </c:pt>
                <c:pt idx="16">
                  <c:v>-5.808888888888873</c:v>
                </c:pt>
              </c:numCache>
            </c:numRef>
          </c:xVal>
          <c:yVal>
            <c:numRef>
              <c:f>Sheet1!$B$191:$B$207</c:f>
              <c:numCache>
                <c:formatCode>General</c:formatCode>
                <c:ptCount val="17"/>
                <c:pt idx="0">
                  <c:v>3.197777777777787</c:v>
                </c:pt>
                <c:pt idx="1">
                  <c:v>-14.86722222222221</c:v>
                </c:pt>
                <c:pt idx="2">
                  <c:v>-3.890555555555551</c:v>
                </c:pt>
                <c:pt idx="3">
                  <c:v>7.267777777777781</c:v>
                </c:pt>
                <c:pt idx="4">
                  <c:v>-2.7788888888889</c:v>
                </c:pt>
                <c:pt idx="5">
                  <c:v>-3.720555555555563</c:v>
                </c:pt>
                <c:pt idx="6">
                  <c:v>-7.667222222222222</c:v>
                </c:pt>
                <c:pt idx="7">
                  <c:v>10.45611111111111</c:v>
                </c:pt>
                <c:pt idx="8">
                  <c:v>-6.2788888888889</c:v>
                </c:pt>
                <c:pt idx="9">
                  <c:v>7.179444444444442</c:v>
                </c:pt>
                <c:pt idx="10">
                  <c:v>-13.4088888888889</c:v>
                </c:pt>
                <c:pt idx="11">
                  <c:v>6.697777777777787</c:v>
                </c:pt>
                <c:pt idx="12">
                  <c:v>12.96777777777777</c:v>
                </c:pt>
                <c:pt idx="13">
                  <c:v>1.24444444444444</c:v>
                </c:pt>
                <c:pt idx="14">
                  <c:v>-8.25555555555556</c:v>
                </c:pt>
                <c:pt idx="15">
                  <c:v>-5.808888888888873</c:v>
                </c:pt>
                <c:pt idx="16">
                  <c:v>3.709444444444443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4369040"/>
        <c:axId val="-1948995040"/>
      </c:scatterChart>
      <c:valAx>
        <c:axId val="-19343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000" b="0" i="0" u="none" strike="noStrike" baseline="0">
                    <a:effectLst/>
                  </a:rPr>
                  <a:t>e(t-1)</a:t>
                </a:r>
                <a:r>
                  <a:rPr lang="mr-IN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241308793456"/>
              <c:y val="0.870063125020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995040"/>
        <c:crosses val="autoZero"/>
        <c:crossBetween val="midCat"/>
      </c:valAx>
      <c:valAx>
        <c:axId val="-19489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000" b="0" i="0" u="none" strike="noStrike" baseline="0">
                    <a:effectLst/>
                  </a:rPr>
                  <a:t>e(t)</a:t>
                </a:r>
                <a:r>
                  <a:rPr lang="mr-IN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04498977505112"/>
              <c:y val="0.449177049071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3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effectLst/>
              </a:rPr>
              <a:t>Residual</a:t>
            </a:r>
            <a:r>
              <a:rPr lang="zh-CN" altLang="en-US" baseline="0">
                <a:effectLst/>
              </a:rPr>
              <a:t> </a:t>
            </a:r>
            <a:r>
              <a:rPr lang="en-US" altLang="zh-CN" baseline="0">
                <a:effectLst/>
              </a:rPr>
              <a:t>Plot,</a:t>
            </a:r>
            <a:r>
              <a:rPr lang="zh-CN" altLang="en-US" baseline="0">
                <a:effectLst/>
              </a:rPr>
              <a:t> </a:t>
            </a:r>
            <a:r>
              <a:rPr lang="en-US" altLang="zh-CN" baseline="0">
                <a:effectLst/>
              </a:rPr>
              <a:t>First</a:t>
            </a:r>
            <a:r>
              <a:rPr lang="zh-CN" altLang="en-US" baseline="0">
                <a:effectLst/>
              </a:rPr>
              <a:t> </a:t>
            </a:r>
            <a:r>
              <a:rPr lang="en-US" altLang="zh-CN" baseline="0">
                <a:effectLst/>
              </a:rPr>
              <a:t>Order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Sheet1!$C$100</c:f>
              <c:strCache>
                <c:ptCount val="1"/>
                <c:pt idx="0">
                  <c:v>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Sheet1!$B$101:$B$118</c:f>
              <c:numCache>
                <c:formatCode>General</c:formatCode>
                <c:ptCount val="18"/>
                <c:pt idx="0">
                  <c:v>195.5438888888889</c:v>
                </c:pt>
                <c:pt idx="1">
                  <c:v>204.6022222222222</c:v>
                </c:pt>
                <c:pt idx="2">
                  <c:v>199.1672222222222</c:v>
                </c:pt>
                <c:pt idx="3">
                  <c:v>202.7905555555556</c:v>
                </c:pt>
                <c:pt idx="4">
                  <c:v>193.7322222222222</c:v>
                </c:pt>
                <c:pt idx="5">
                  <c:v>200.9788888888889</c:v>
                </c:pt>
                <c:pt idx="6">
                  <c:v>191.9205555555556</c:v>
                </c:pt>
                <c:pt idx="7">
                  <c:v>199.1672222222222</c:v>
                </c:pt>
                <c:pt idx="8">
                  <c:v>195.5438888888889</c:v>
                </c:pt>
                <c:pt idx="9">
                  <c:v>200.9788888888889</c:v>
                </c:pt>
                <c:pt idx="10">
                  <c:v>191.9205555555556</c:v>
                </c:pt>
                <c:pt idx="11">
                  <c:v>190.1088888888889</c:v>
                </c:pt>
                <c:pt idx="12">
                  <c:v>204.6022222222222</c:v>
                </c:pt>
                <c:pt idx="13">
                  <c:v>193.7322222222222</c:v>
                </c:pt>
                <c:pt idx="14">
                  <c:v>197.3555555555556</c:v>
                </c:pt>
                <c:pt idx="15">
                  <c:v>197.3555555555556</c:v>
                </c:pt>
                <c:pt idx="16">
                  <c:v>190.1088888888889</c:v>
                </c:pt>
                <c:pt idx="17">
                  <c:v>202.7905555555556</c:v>
                </c:pt>
              </c:numCache>
            </c:numRef>
          </c:xVal>
          <c:yVal>
            <c:numRef>
              <c:f>Sheet1!$C$101:$C$118</c:f>
              <c:numCache>
                <c:formatCode>General</c:formatCode>
                <c:ptCount val="18"/>
                <c:pt idx="0">
                  <c:v>13.95611111111111</c:v>
                </c:pt>
                <c:pt idx="1">
                  <c:v>3.197777777777787</c:v>
                </c:pt>
                <c:pt idx="2">
                  <c:v>-14.86722222222221</c:v>
                </c:pt>
                <c:pt idx="3">
                  <c:v>-3.890555555555551</c:v>
                </c:pt>
                <c:pt idx="4">
                  <c:v>7.267777777777781</c:v>
                </c:pt>
                <c:pt idx="5">
                  <c:v>-2.7788888888889</c:v>
                </c:pt>
                <c:pt idx="6">
                  <c:v>-3.720555555555563</c:v>
                </c:pt>
                <c:pt idx="7">
                  <c:v>-7.667222222222222</c:v>
                </c:pt>
                <c:pt idx="8">
                  <c:v>10.45611111111111</c:v>
                </c:pt>
                <c:pt idx="9">
                  <c:v>-6.2788888888889</c:v>
                </c:pt>
                <c:pt idx="10">
                  <c:v>7.179444444444442</c:v>
                </c:pt>
                <c:pt idx="11">
                  <c:v>-13.4088888888889</c:v>
                </c:pt>
                <c:pt idx="12">
                  <c:v>6.697777777777787</c:v>
                </c:pt>
                <c:pt idx="13">
                  <c:v>12.96777777777777</c:v>
                </c:pt>
                <c:pt idx="14">
                  <c:v>1.24444444444444</c:v>
                </c:pt>
                <c:pt idx="15">
                  <c:v>-8.25555555555556</c:v>
                </c:pt>
                <c:pt idx="16">
                  <c:v>-5.808888888888873</c:v>
                </c:pt>
                <c:pt idx="17">
                  <c:v>3.709444444444443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80288"/>
        <c:axId val="1946678448"/>
      </c:scatterChart>
      <c:valAx>
        <c:axId val="19080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Predicted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Income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($100)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78448"/>
        <c:crosses val="autoZero"/>
        <c:crossBetween val="midCat"/>
      </c:valAx>
      <c:valAx>
        <c:axId val="19466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residual</a:t>
                </a:r>
                <a:r>
                  <a:rPr lang="zh-CN" altLang="en-US"/>
                  <a:t> </a:t>
                </a:r>
                <a:r>
                  <a:rPr lang="en-US" altLang="zh-CN"/>
                  <a:t>($100)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zh-CN" altLang="en-US"/>
              <a:t> </a:t>
            </a:r>
            <a:r>
              <a:rPr lang="en-US" altLang="zh-CN"/>
              <a:t>Plot,</a:t>
            </a:r>
            <a:r>
              <a:rPr lang="zh-CN" altLang="en-US"/>
              <a:t> </a:t>
            </a:r>
            <a:r>
              <a:rPr lang="en-US" altLang="zh-CN"/>
              <a:t>Second</a:t>
            </a:r>
            <a:r>
              <a:rPr lang="zh-CN" altLang="en-US"/>
              <a:t> </a:t>
            </a:r>
            <a:r>
              <a:rPr lang="en-US" altLang="zh-CN"/>
              <a:t>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Sheet1!$C$153</c:f>
              <c:strCache>
                <c:ptCount val="1"/>
                <c:pt idx="0">
                  <c:v>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Sheet1!$B$154:$B$171</c:f>
              <c:numCache>
                <c:formatCode>General</c:formatCode>
                <c:ptCount val="18"/>
                <c:pt idx="0">
                  <c:v>196.2160389610389</c:v>
                </c:pt>
                <c:pt idx="1">
                  <c:v>203.4951515151515</c:v>
                </c:pt>
                <c:pt idx="2">
                  <c:v>199.8393722943723</c:v>
                </c:pt>
                <c:pt idx="3">
                  <c:v>202.5137878787879</c:v>
                </c:pt>
                <c:pt idx="4">
                  <c:v>194.0485281385281</c:v>
                </c:pt>
                <c:pt idx="5">
                  <c:v>201.2951948051948</c:v>
                </c:pt>
                <c:pt idx="6">
                  <c:v>191.6437878787879</c:v>
                </c:pt>
                <c:pt idx="7">
                  <c:v>199.8393722943723</c:v>
                </c:pt>
                <c:pt idx="8">
                  <c:v>196.2160389610389</c:v>
                </c:pt>
                <c:pt idx="9">
                  <c:v>201.2951948051948</c:v>
                </c:pt>
                <c:pt idx="10">
                  <c:v>191.6437878787879</c:v>
                </c:pt>
                <c:pt idx="11">
                  <c:v>189.0018181818182</c:v>
                </c:pt>
                <c:pt idx="12">
                  <c:v>203.4951515151515</c:v>
                </c:pt>
                <c:pt idx="13">
                  <c:v>194.0485281385281</c:v>
                </c:pt>
                <c:pt idx="14">
                  <c:v>198.1463203463204</c:v>
                </c:pt>
                <c:pt idx="15">
                  <c:v>198.1463203463204</c:v>
                </c:pt>
                <c:pt idx="16">
                  <c:v>189.0018181818182</c:v>
                </c:pt>
                <c:pt idx="17">
                  <c:v>202.5137878787879</c:v>
                </c:pt>
              </c:numCache>
            </c:numRef>
          </c:xVal>
          <c:yVal>
            <c:numRef>
              <c:f>Sheet1!$C$154:$C$171</c:f>
              <c:numCache>
                <c:formatCode>General</c:formatCode>
                <c:ptCount val="18"/>
                <c:pt idx="0">
                  <c:v>13.28396103896105</c:v>
                </c:pt>
                <c:pt idx="1">
                  <c:v>4.304848484848463</c:v>
                </c:pt>
                <c:pt idx="2">
                  <c:v>-15.53937229437227</c:v>
                </c:pt>
                <c:pt idx="3">
                  <c:v>-3.61378787878786</c:v>
                </c:pt>
                <c:pt idx="4">
                  <c:v>6.951471861471873</c:v>
                </c:pt>
                <c:pt idx="5">
                  <c:v>-3.095194805194808</c:v>
                </c:pt>
                <c:pt idx="6">
                  <c:v>-3.443787878787901</c:v>
                </c:pt>
                <c:pt idx="7">
                  <c:v>-8.339372294372282</c:v>
                </c:pt>
                <c:pt idx="8">
                  <c:v>9.783961038961053</c:v>
                </c:pt>
                <c:pt idx="9">
                  <c:v>-6.595194805194808</c:v>
                </c:pt>
                <c:pt idx="10">
                  <c:v>7.456212121212104</c:v>
                </c:pt>
                <c:pt idx="11">
                  <c:v>-12.30181818181819</c:v>
                </c:pt>
                <c:pt idx="12">
                  <c:v>7.804848484848463</c:v>
                </c:pt>
                <c:pt idx="13">
                  <c:v>12.65147186147186</c:v>
                </c:pt>
                <c:pt idx="14">
                  <c:v>0.453679653679643</c:v>
                </c:pt>
                <c:pt idx="15">
                  <c:v>-9.046320346320357</c:v>
                </c:pt>
                <c:pt idx="16">
                  <c:v>-4.701818181818168</c:v>
                </c:pt>
                <c:pt idx="17">
                  <c:v>3.986212121212134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784592"/>
        <c:axId val="1905834128"/>
      </c:scatterChart>
      <c:valAx>
        <c:axId val="18977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Predicted</a:t>
                </a:r>
                <a:r>
                  <a:rPr lang="zh-CN" altLang="en-US"/>
                  <a:t> </a:t>
                </a:r>
                <a:r>
                  <a:rPr lang="en-US" altLang="zh-CN"/>
                  <a:t>Income($100)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34128"/>
        <c:crosses val="autoZero"/>
        <c:crossBetween val="midCat"/>
      </c:valAx>
      <c:valAx>
        <c:axId val="19058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Residual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($100)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88461538461538"/>
              <c:y val="0.43174759405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Residual</a:t>
            </a:r>
            <a:r>
              <a:rPr lang="zh-CN" altLang="en-US"/>
              <a:t> </a:t>
            </a:r>
            <a:r>
              <a:rPr lang="en-US"/>
              <a:t>Histogram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the</a:t>
            </a:r>
            <a:r>
              <a:rPr lang="zh-CN" altLang="en-US" baseline="0"/>
              <a:t> </a:t>
            </a:r>
            <a:r>
              <a:rPr lang="en-US" altLang="zh-CN" baseline="0"/>
              <a:t>Second</a:t>
            </a:r>
            <a:r>
              <a:rPr lang="zh-CN" altLang="en-US" baseline="0"/>
              <a:t> </a:t>
            </a:r>
            <a:r>
              <a:rPr lang="en-US" altLang="zh-CN" baseline="0"/>
              <a:t>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8734643946312"/>
          <c:y val="0.2568125"/>
          <c:w val="0.894156874621441"/>
          <c:h val="0.48039777355416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Sheet1!$A$174:$A$178</c:f>
              <c:strCache>
                <c:ptCount val="5"/>
                <c:pt idx="0">
                  <c:v>-15.53937229</c:v>
                </c:pt>
                <c:pt idx="1">
                  <c:v>-8.333538961</c:v>
                </c:pt>
                <c:pt idx="2">
                  <c:v>-1.127705628</c:v>
                </c:pt>
                <c:pt idx="3">
                  <c:v>6.078127706</c:v>
                </c:pt>
                <c:pt idx="4">
                  <c:v>More</c:v>
                </c:pt>
              </c:strCache>
            </c:strRef>
          </c:cat>
          <c:val>
            <c:numRef>
              <c:f>Sheet1!$B$174:$B$178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424288"/>
        <c:axId val="1909252272"/>
      </c:barChart>
      <c:catAx>
        <c:axId val="19034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Reidual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($100)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52272"/>
        <c:crosses val="autoZero"/>
        <c:auto val="1"/>
        <c:lblAlgn val="ctr"/>
        <c:lblOffset val="100"/>
        <c:noMultiLvlLbl val="0"/>
      </c:catAx>
      <c:valAx>
        <c:axId val="190925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Overlay</a:t>
            </a:r>
            <a:r>
              <a:rPr lang="zh-CN" altLang="en-US"/>
              <a:t> </a:t>
            </a:r>
            <a:r>
              <a:rPr lang="en-US" altLang="zh-CN"/>
              <a:t>Plot-Third</a:t>
            </a:r>
            <a:r>
              <a:rPr lang="zh-CN" altLang="en-US"/>
              <a:t> </a:t>
            </a:r>
            <a:r>
              <a:rPr lang="en-US" altLang="zh-CN"/>
              <a:t>Order</a:t>
            </a:r>
            <a:r>
              <a:rPr lang="zh-CN" altLang="en-US"/>
              <a:t> </a:t>
            </a:r>
            <a:r>
              <a:rPr lang="en-US" altLang="zh-CN"/>
              <a:t>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Sheet6!$B$2:$B$19</c:f>
              <c:numCache>
                <c:formatCode>General</c:formatCode>
                <c:ptCount val="18"/>
                <c:pt idx="0">
                  <c:v>35.0</c:v>
                </c:pt>
                <c:pt idx="1">
                  <c:v>60.0</c:v>
                </c:pt>
                <c:pt idx="2">
                  <c:v>45.0</c:v>
                </c:pt>
                <c:pt idx="3">
                  <c:v>55.0</c:v>
                </c:pt>
                <c:pt idx="4">
                  <c:v>30.0</c:v>
                </c:pt>
                <c:pt idx="5">
                  <c:v>50.0</c:v>
                </c:pt>
                <c:pt idx="6">
                  <c:v>25.0</c:v>
                </c:pt>
                <c:pt idx="7">
                  <c:v>45.0</c:v>
                </c:pt>
                <c:pt idx="8">
                  <c:v>35.0</c:v>
                </c:pt>
                <c:pt idx="9">
                  <c:v>50.0</c:v>
                </c:pt>
                <c:pt idx="10">
                  <c:v>25.0</c:v>
                </c:pt>
                <c:pt idx="11">
                  <c:v>20.0</c:v>
                </c:pt>
                <c:pt idx="12">
                  <c:v>60.0</c:v>
                </c:pt>
                <c:pt idx="13">
                  <c:v>30.0</c:v>
                </c:pt>
                <c:pt idx="14">
                  <c:v>40.0</c:v>
                </c:pt>
                <c:pt idx="15">
                  <c:v>40.0</c:v>
                </c:pt>
                <c:pt idx="16">
                  <c:v>20.0</c:v>
                </c:pt>
                <c:pt idx="17">
                  <c:v>55.0</c:v>
                </c:pt>
              </c:numCache>
            </c:numRef>
          </c:xVal>
          <c:yVal>
            <c:numRef>
              <c:f>Sheet6!$C$2:$C$19</c:f>
              <c:numCache>
                <c:formatCode>General</c:formatCode>
                <c:ptCount val="18"/>
                <c:pt idx="0">
                  <c:v>201.8360389610389</c:v>
                </c:pt>
                <c:pt idx="1">
                  <c:v>212.2373737373742</c:v>
                </c:pt>
                <c:pt idx="2">
                  <c:v>194.2193722943724</c:v>
                </c:pt>
                <c:pt idx="3">
                  <c:v>198.142676767677</c:v>
                </c:pt>
                <c:pt idx="4">
                  <c:v>202.1663059163059</c:v>
                </c:pt>
                <c:pt idx="5">
                  <c:v>193.1774170274172</c:v>
                </c:pt>
                <c:pt idx="6">
                  <c:v>196.014898989899</c:v>
                </c:pt>
                <c:pt idx="7">
                  <c:v>194.2193722943724</c:v>
                </c:pt>
                <c:pt idx="8">
                  <c:v>201.8360389610389</c:v>
                </c:pt>
                <c:pt idx="9">
                  <c:v>193.1774170274172</c:v>
                </c:pt>
                <c:pt idx="10">
                  <c:v>196.014898989899</c:v>
                </c:pt>
                <c:pt idx="11">
                  <c:v>180.2595959595959</c:v>
                </c:pt>
                <c:pt idx="12">
                  <c:v>212.2373737373742</c:v>
                </c:pt>
                <c:pt idx="13">
                  <c:v>202.1663059163059</c:v>
                </c:pt>
                <c:pt idx="14">
                  <c:v>198.1463203463203</c:v>
                </c:pt>
                <c:pt idx="15">
                  <c:v>198.1463203463203</c:v>
                </c:pt>
                <c:pt idx="16">
                  <c:v>180.2595959595959</c:v>
                </c:pt>
                <c:pt idx="17">
                  <c:v>198.142676767677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CLM-L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Sheet6!$B$2:$B$19</c:f>
              <c:numCache>
                <c:formatCode>General</c:formatCode>
                <c:ptCount val="18"/>
                <c:pt idx="0">
                  <c:v>35.0</c:v>
                </c:pt>
                <c:pt idx="1">
                  <c:v>60.0</c:v>
                </c:pt>
                <c:pt idx="2">
                  <c:v>45.0</c:v>
                </c:pt>
                <c:pt idx="3">
                  <c:v>55.0</c:v>
                </c:pt>
                <c:pt idx="4">
                  <c:v>30.0</c:v>
                </c:pt>
                <c:pt idx="5">
                  <c:v>50.0</c:v>
                </c:pt>
                <c:pt idx="6">
                  <c:v>25.0</c:v>
                </c:pt>
                <c:pt idx="7">
                  <c:v>45.0</c:v>
                </c:pt>
                <c:pt idx="8">
                  <c:v>35.0</c:v>
                </c:pt>
                <c:pt idx="9">
                  <c:v>50.0</c:v>
                </c:pt>
                <c:pt idx="10">
                  <c:v>25.0</c:v>
                </c:pt>
                <c:pt idx="11">
                  <c:v>20.0</c:v>
                </c:pt>
                <c:pt idx="12">
                  <c:v>60.0</c:v>
                </c:pt>
                <c:pt idx="13">
                  <c:v>30.0</c:v>
                </c:pt>
                <c:pt idx="14">
                  <c:v>40.0</c:v>
                </c:pt>
                <c:pt idx="15">
                  <c:v>40.0</c:v>
                </c:pt>
                <c:pt idx="16">
                  <c:v>20.0</c:v>
                </c:pt>
                <c:pt idx="17">
                  <c:v>55.0</c:v>
                </c:pt>
              </c:numCache>
            </c:numRef>
          </c:xVal>
          <c:yVal>
            <c:numRef>
              <c:f>Sheet6!$D$2:$D$19</c:f>
              <c:numCache>
                <c:formatCode>General</c:formatCode>
                <c:ptCount val="18"/>
                <c:pt idx="0">
                  <c:v>198.8027368033092</c:v>
                </c:pt>
                <c:pt idx="1">
                  <c:v>209.2040715796445</c:v>
                </c:pt>
                <c:pt idx="2">
                  <c:v>191.1860701366427</c:v>
                </c:pt>
                <c:pt idx="3">
                  <c:v>195.1093746099472</c:v>
                </c:pt>
                <c:pt idx="4">
                  <c:v>199.1330037585761</c:v>
                </c:pt>
                <c:pt idx="5">
                  <c:v>190.1441148696874</c:v>
                </c:pt>
                <c:pt idx="6">
                  <c:v>192.9815968321693</c:v>
                </c:pt>
                <c:pt idx="7">
                  <c:v>191.1860701366427</c:v>
                </c:pt>
                <c:pt idx="8">
                  <c:v>198.8027368033092</c:v>
                </c:pt>
                <c:pt idx="9">
                  <c:v>190.1441148696874</c:v>
                </c:pt>
                <c:pt idx="10">
                  <c:v>192.9815968321693</c:v>
                </c:pt>
                <c:pt idx="11">
                  <c:v>177.2262938018662</c:v>
                </c:pt>
                <c:pt idx="12">
                  <c:v>209.2040715796445</c:v>
                </c:pt>
                <c:pt idx="13">
                  <c:v>199.1330037585761</c:v>
                </c:pt>
                <c:pt idx="14">
                  <c:v>195.1130181885906</c:v>
                </c:pt>
                <c:pt idx="15">
                  <c:v>195.1130181885906</c:v>
                </c:pt>
                <c:pt idx="16">
                  <c:v>177.2262938018662</c:v>
                </c:pt>
                <c:pt idx="17">
                  <c:v>195.1093746099472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Sheet6!$E$1</c:f>
              <c:strCache>
                <c:ptCount val="1"/>
                <c:pt idx="0">
                  <c:v>CLM-U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Sheet6!$B$2:$B$19</c:f>
              <c:numCache>
                <c:formatCode>General</c:formatCode>
                <c:ptCount val="18"/>
                <c:pt idx="0">
                  <c:v>35.0</c:v>
                </c:pt>
                <c:pt idx="1">
                  <c:v>60.0</c:v>
                </c:pt>
                <c:pt idx="2">
                  <c:v>45.0</c:v>
                </c:pt>
                <c:pt idx="3">
                  <c:v>55.0</c:v>
                </c:pt>
                <c:pt idx="4">
                  <c:v>30.0</c:v>
                </c:pt>
                <c:pt idx="5">
                  <c:v>50.0</c:v>
                </c:pt>
                <c:pt idx="6">
                  <c:v>25.0</c:v>
                </c:pt>
                <c:pt idx="7">
                  <c:v>45.0</c:v>
                </c:pt>
                <c:pt idx="8">
                  <c:v>35.0</c:v>
                </c:pt>
                <c:pt idx="9">
                  <c:v>50.0</c:v>
                </c:pt>
                <c:pt idx="10">
                  <c:v>25.0</c:v>
                </c:pt>
                <c:pt idx="11">
                  <c:v>20.0</c:v>
                </c:pt>
                <c:pt idx="12">
                  <c:v>60.0</c:v>
                </c:pt>
                <c:pt idx="13">
                  <c:v>30.0</c:v>
                </c:pt>
                <c:pt idx="14">
                  <c:v>40.0</c:v>
                </c:pt>
                <c:pt idx="15">
                  <c:v>40.0</c:v>
                </c:pt>
                <c:pt idx="16">
                  <c:v>20.0</c:v>
                </c:pt>
                <c:pt idx="17">
                  <c:v>55.0</c:v>
                </c:pt>
              </c:numCache>
            </c:numRef>
          </c:xVal>
          <c:yVal>
            <c:numRef>
              <c:f>Sheet6!$E$2:$E$19</c:f>
              <c:numCache>
                <c:formatCode>General</c:formatCode>
                <c:ptCount val="18"/>
                <c:pt idx="0">
                  <c:v>204.8693411187686</c:v>
                </c:pt>
                <c:pt idx="1">
                  <c:v>215.270675895104</c:v>
                </c:pt>
                <c:pt idx="2">
                  <c:v>197.2526744521022</c:v>
                </c:pt>
                <c:pt idx="3">
                  <c:v>201.1759789254066</c:v>
                </c:pt>
                <c:pt idx="4">
                  <c:v>205.1996080740356</c:v>
                </c:pt>
                <c:pt idx="5">
                  <c:v>196.2107191851469</c:v>
                </c:pt>
                <c:pt idx="6">
                  <c:v>199.0482011476287</c:v>
                </c:pt>
                <c:pt idx="7">
                  <c:v>197.2526744521022</c:v>
                </c:pt>
                <c:pt idx="8">
                  <c:v>204.8693411187686</c:v>
                </c:pt>
                <c:pt idx="9">
                  <c:v>196.2107191851469</c:v>
                </c:pt>
                <c:pt idx="10">
                  <c:v>199.0482011476287</c:v>
                </c:pt>
                <c:pt idx="11">
                  <c:v>183.2928981173256</c:v>
                </c:pt>
                <c:pt idx="12">
                  <c:v>215.270675895104</c:v>
                </c:pt>
                <c:pt idx="13">
                  <c:v>205.1996080740356</c:v>
                </c:pt>
                <c:pt idx="14">
                  <c:v>201.17962250405</c:v>
                </c:pt>
                <c:pt idx="15">
                  <c:v>201.17962250405</c:v>
                </c:pt>
                <c:pt idx="16">
                  <c:v>183.2928981173256</c:v>
                </c:pt>
                <c:pt idx="17">
                  <c:v>201.1759789254066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Sheet6!$F$1</c:f>
              <c:strCache>
                <c:ptCount val="1"/>
                <c:pt idx="0">
                  <c:v>CLI-L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Sheet6!$B$2:$B$19</c:f>
              <c:numCache>
                <c:formatCode>General</c:formatCode>
                <c:ptCount val="18"/>
                <c:pt idx="0">
                  <c:v>35.0</c:v>
                </c:pt>
                <c:pt idx="1">
                  <c:v>60.0</c:v>
                </c:pt>
                <c:pt idx="2">
                  <c:v>45.0</c:v>
                </c:pt>
                <c:pt idx="3">
                  <c:v>55.0</c:v>
                </c:pt>
                <c:pt idx="4">
                  <c:v>30.0</c:v>
                </c:pt>
                <c:pt idx="5">
                  <c:v>50.0</c:v>
                </c:pt>
                <c:pt idx="6">
                  <c:v>25.0</c:v>
                </c:pt>
                <c:pt idx="7">
                  <c:v>45.0</c:v>
                </c:pt>
                <c:pt idx="8">
                  <c:v>35.0</c:v>
                </c:pt>
                <c:pt idx="9">
                  <c:v>50.0</c:v>
                </c:pt>
                <c:pt idx="10">
                  <c:v>25.0</c:v>
                </c:pt>
                <c:pt idx="11">
                  <c:v>20.0</c:v>
                </c:pt>
                <c:pt idx="12">
                  <c:v>60.0</c:v>
                </c:pt>
                <c:pt idx="13">
                  <c:v>30.0</c:v>
                </c:pt>
                <c:pt idx="14">
                  <c:v>40.0</c:v>
                </c:pt>
                <c:pt idx="15">
                  <c:v>40.0</c:v>
                </c:pt>
                <c:pt idx="16">
                  <c:v>20.0</c:v>
                </c:pt>
                <c:pt idx="17">
                  <c:v>55.0</c:v>
                </c:pt>
              </c:numCache>
            </c:numRef>
          </c:xVal>
          <c:yVal>
            <c:numRef>
              <c:f>Sheet6!$F$2:$F$19</c:f>
              <c:numCache>
                <c:formatCode>General</c:formatCode>
                <c:ptCount val="18"/>
                <c:pt idx="0">
                  <c:v>188.6141813902712</c:v>
                </c:pt>
                <c:pt idx="1">
                  <c:v>199.0155161666065</c:v>
                </c:pt>
                <c:pt idx="2">
                  <c:v>180.9975147236047</c:v>
                </c:pt>
                <c:pt idx="3">
                  <c:v>184.9208191969092</c:v>
                </c:pt>
                <c:pt idx="4">
                  <c:v>188.9444483455381</c:v>
                </c:pt>
                <c:pt idx="5">
                  <c:v>179.9555594566494</c:v>
                </c:pt>
                <c:pt idx="6">
                  <c:v>182.7930414191313</c:v>
                </c:pt>
                <c:pt idx="7">
                  <c:v>180.9975147236047</c:v>
                </c:pt>
                <c:pt idx="8">
                  <c:v>188.6141813902712</c:v>
                </c:pt>
                <c:pt idx="9">
                  <c:v>179.9555594566494</c:v>
                </c:pt>
                <c:pt idx="10">
                  <c:v>182.7930414191313</c:v>
                </c:pt>
                <c:pt idx="11">
                  <c:v>167.0377383888282</c:v>
                </c:pt>
                <c:pt idx="12">
                  <c:v>199.0155161666065</c:v>
                </c:pt>
                <c:pt idx="13">
                  <c:v>188.9444483455381</c:v>
                </c:pt>
                <c:pt idx="14">
                  <c:v>184.9244627755526</c:v>
                </c:pt>
                <c:pt idx="15">
                  <c:v>184.9244627755526</c:v>
                </c:pt>
                <c:pt idx="16">
                  <c:v>167.0377383888282</c:v>
                </c:pt>
                <c:pt idx="17">
                  <c:v>184.9208191969092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Sheet6!$G$1</c:f>
              <c:strCache>
                <c:ptCount val="1"/>
                <c:pt idx="0">
                  <c:v>CLI-U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Sheet6!$B$2:$B$19</c:f>
              <c:numCache>
                <c:formatCode>General</c:formatCode>
                <c:ptCount val="18"/>
                <c:pt idx="0">
                  <c:v>35.0</c:v>
                </c:pt>
                <c:pt idx="1">
                  <c:v>60.0</c:v>
                </c:pt>
                <c:pt idx="2">
                  <c:v>45.0</c:v>
                </c:pt>
                <c:pt idx="3">
                  <c:v>55.0</c:v>
                </c:pt>
                <c:pt idx="4">
                  <c:v>30.0</c:v>
                </c:pt>
                <c:pt idx="5">
                  <c:v>50.0</c:v>
                </c:pt>
                <c:pt idx="6">
                  <c:v>25.0</c:v>
                </c:pt>
                <c:pt idx="7">
                  <c:v>45.0</c:v>
                </c:pt>
                <c:pt idx="8">
                  <c:v>35.0</c:v>
                </c:pt>
                <c:pt idx="9">
                  <c:v>50.0</c:v>
                </c:pt>
                <c:pt idx="10">
                  <c:v>25.0</c:v>
                </c:pt>
                <c:pt idx="11">
                  <c:v>20.0</c:v>
                </c:pt>
                <c:pt idx="12">
                  <c:v>60.0</c:v>
                </c:pt>
                <c:pt idx="13">
                  <c:v>30.0</c:v>
                </c:pt>
                <c:pt idx="14">
                  <c:v>40.0</c:v>
                </c:pt>
                <c:pt idx="15">
                  <c:v>40.0</c:v>
                </c:pt>
                <c:pt idx="16">
                  <c:v>20.0</c:v>
                </c:pt>
                <c:pt idx="17">
                  <c:v>55.0</c:v>
                </c:pt>
              </c:numCache>
            </c:numRef>
          </c:xVal>
          <c:yVal>
            <c:numRef>
              <c:f>Sheet6!$G$2:$G$19</c:f>
              <c:numCache>
                <c:formatCode>General</c:formatCode>
                <c:ptCount val="18"/>
                <c:pt idx="0">
                  <c:v>215.0578965318066</c:v>
                </c:pt>
                <c:pt idx="1">
                  <c:v>225.459231308142</c:v>
                </c:pt>
                <c:pt idx="2">
                  <c:v>207.4412298651401</c:v>
                </c:pt>
                <c:pt idx="3">
                  <c:v>211.3645343384446</c:v>
                </c:pt>
                <c:pt idx="4">
                  <c:v>215.3881634870736</c:v>
                </c:pt>
                <c:pt idx="5">
                  <c:v>206.3992745981849</c:v>
                </c:pt>
                <c:pt idx="6">
                  <c:v>209.2367565606667</c:v>
                </c:pt>
                <c:pt idx="7">
                  <c:v>207.4412298651401</c:v>
                </c:pt>
                <c:pt idx="8">
                  <c:v>215.0578965318066</c:v>
                </c:pt>
                <c:pt idx="9">
                  <c:v>206.3992745981849</c:v>
                </c:pt>
                <c:pt idx="10">
                  <c:v>209.2367565606667</c:v>
                </c:pt>
                <c:pt idx="11">
                  <c:v>193.4814535303636</c:v>
                </c:pt>
                <c:pt idx="12">
                  <c:v>225.459231308142</c:v>
                </c:pt>
                <c:pt idx="13">
                  <c:v>215.3881634870736</c:v>
                </c:pt>
                <c:pt idx="14">
                  <c:v>211.368177917088</c:v>
                </c:pt>
                <c:pt idx="15">
                  <c:v>211.368177917088</c:v>
                </c:pt>
                <c:pt idx="16">
                  <c:v>193.4814535303636</c:v>
                </c:pt>
                <c:pt idx="17">
                  <c:v>211.3645343384446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Sheet6!$H$1</c:f>
              <c:strCache>
                <c:ptCount val="1"/>
                <c:pt idx="0">
                  <c:v>income($100)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Sheet6!$B$2:$B$19</c:f>
              <c:numCache>
                <c:formatCode>General</c:formatCode>
                <c:ptCount val="18"/>
                <c:pt idx="0">
                  <c:v>35.0</c:v>
                </c:pt>
                <c:pt idx="1">
                  <c:v>60.0</c:v>
                </c:pt>
                <c:pt idx="2">
                  <c:v>45.0</c:v>
                </c:pt>
                <c:pt idx="3">
                  <c:v>55.0</c:v>
                </c:pt>
                <c:pt idx="4">
                  <c:v>30.0</c:v>
                </c:pt>
                <c:pt idx="5">
                  <c:v>50.0</c:v>
                </c:pt>
                <c:pt idx="6">
                  <c:v>25.0</c:v>
                </c:pt>
                <c:pt idx="7">
                  <c:v>45.0</c:v>
                </c:pt>
                <c:pt idx="8">
                  <c:v>35.0</c:v>
                </c:pt>
                <c:pt idx="9">
                  <c:v>50.0</c:v>
                </c:pt>
                <c:pt idx="10">
                  <c:v>25.0</c:v>
                </c:pt>
                <c:pt idx="11">
                  <c:v>20.0</c:v>
                </c:pt>
                <c:pt idx="12">
                  <c:v>60.0</c:v>
                </c:pt>
                <c:pt idx="13">
                  <c:v>30.0</c:v>
                </c:pt>
                <c:pt idx="14">
                  <c:v>40.0</c:v>
                </c:pt>
                <c:pt idx="15">
                  <c:v>40.0</c:v>
                </c:pt>
                <c:pt idx="16">
                  <c:v>20.0</c:v>
                </c:pt>
                <c:pt idx="17">
                  <c:v>55.0</c:v>
                </c:pt>
              </c:numCache>
            </c:numRef>
          </c:xVal>
          <c:yVal>
            <c:numRef>
              <c:f>Sheet6!$H$2:$H$19</c:f>
              <c:numCache>
                <c:formatCode>General</c:formatCode>
                <c:ptCount val="18"/>
                <c:pt idx="0">
                  <c:v>209.5</c:v>
                </c:pt>
                <c:pt idx="1">
                  <c:v>207.8</c:v>
                </c:pt>
                <c:pt idx="2">
                  <c:v>184.3</c:v>
                </c:pt>
                <c:pt idx="3">
                  <c:v>198.9</c:v>
                </c:pt>
                <c:pt idx="4">
                  <c:v>201.0</c:v>
                </c:pt>
                <c:pt idx="5">
                  <c:v>198.2</c:v>
                </c:pt>
                <c:pt idx="6">
                  <c:v>188.2</c:v>
                </c:pt>
                <c:pt idx="7">
                  <c:v>191.5</c:v>
                </c:pt>
                <c:pt idx="8">
                  <c:v>206.0</c:v>
                </c:pt>
                <c:pt idx="9">
                  <c:v>194.7</c:v>
                </c:pt>
                <c:pt idx="10">
                  <c:v>199.1</c:v>
                </c:pt>
                <c:pt idx="11">
                  <c:v>176.7</c:v>
                </c:pt>
                <c:pt idx="12">
                  <c:v>211.3</c:v>
                </c:pt>
                <c:pt idx="13">
                  <c:v>206.7</c:v>
                </c:pt>
                <c:pt idx="14">
                  <c:v>198.6</c:v>
                </c:pt>
                <c:pt idx="15">
                  <c:v>189.1</c:v>
                </c:pt>
                <c:pt idx="16">
                  <c:v>184.3</c:v>
                </c:pt>
                <c:pt idx="17">
                  <c:v>206.5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30640"/>
        <c:axId val="1877883280"/>
      </c:scatterChart>
      <c:valAx>
        <c:axId val="1946930640"/>
        <c:scaling>
          <c:orientation val="minMax"/>
          <c:max val="62.0"/>
          <c:min val="1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Age(yrs)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6010981486846"/>
              <c:y val="0.889523414836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83280"/>
        <c:crosses val="autoZero"/>
        <c:crossBetween val="midCat"/>
      </c:valAx>
      <c:valAx>
        <c:axId val="1877883280"/>
        <c:scaling>
          <c:orientation val="minMax"/>
          <c:max val="230.0"/>
          <c:min val="16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Income($100)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33779264214047"/>
              <c:y val="0.38562232352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Residual</a:t>
            </a:r>
            <a:r>
              <a:rPr lang="zh-CN" altLang="en-US"/>
              <a:t> </a:t>
            </a:r>
            <a:r>
              <a:rPr lang="en-US"/>
              <a:t>Histogram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Third</a:t>
            </a:r>
            <a:r>
              <a:rPr lang="zh-CN" altLang="en-US" baseline="0"/>
              <a:t> </a:t>
            </a:r>
            <a:r>
              <a:rPr lang="en-US" altLang="zh-CN" baseline="0"/>
              <a:t>Order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Sheet2!$J$28:$J$32</c:f>
              <c:strCache>
                <c:ptCount val="5"/>
                <c:pt idx="0">
                  <c:v>-9.919372294</c:v>
                </c:pt>
                <c:pt idx="1">
                  <c:v>-5.350198413</c:v>
                </c:pt>
                <c:pt idx="2">
                  <c:v>-0.781024531</c:v>
                </c:pt>
                <c:pt idx="3">
                  <c:v>3.788149351</c:v>
                </c:pt>
                <c:pt idx="4">
                  <c:v>More</c:v>
                </c:pt>
              </c:strCache>
            </c:strRef>
          </c:cat>
          <c:val>
            <c:numRef>
              <c:f>Sheet2!$K$28:$K$32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4.0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604176"/>
        <c:axId val="-1883757424"/>
      </c:barChart>
      <c:catAx>
        <c:axId val="190060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Reidual</a:t>
                </a:r>
                <a:r>
                  <a:rPr lang="en-US" altLang="zh-CN" sz="1100" b="0" i="0" baseline="0">
                    <a:effectLst/>
                  </a:rPr>
                  <a:t> </a:t>
                </a:r>
                <a:r>
                  <a:rPr lang="en-US" sz="1100" b="0" i="0" baseline="0">
                    <a:effectLst/>
                  </a:rPr>
                  <a:t>($100)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3757424"/>
        <c:crosses val="autoZero"/>
        <c:auto val="1"/>
        <c:lblAlgn val="ctr"/>
        <c:lblOffset val="100"/>
        <c:noMultiLvlLbl val="0"/>
      </c:catAx>
      <c:valAx>
        <c:axId val="-1883757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r-IN" sz="1400" b="0" i="0" baseline="0">
                <a:effectLst/>
              </a:rPr>
              <a:t>e(t)</a:t>
            </a:r>
            <a:r>
              <a:rPr lang="mr-IN" altLang="zh-CN" sz="1400" b="0" i="0" baseline="0">
                <a:effectLst/>
              </a:rPr>
              <a:t> </a:t>
            </a:r>
            <a:r>
              <a:rPr lang="mr-IN" sz="1400" b="0" i="0" baseline="0">
                <a:effectLst/>
              </a:rPr>
              <a:t>vs</a:t>
            </a:r>
            <a:r>
              <a:rPr lang="mr-IN" altLang="zh-CN" sz="1400" b="0" i="0" baseline="0">
                <a:effectLst/>
              </a:rPr>
              <a:t> </a:t>
            </a:r>
            <a:r>
              <a:rPr lang="mr-IN" sz="1400" b="0" i="0" baseline="0">
                <a:effectLst/>
              </a:rPr>
              <a:t>e(t-1)</a:t>
            </a:r>
            <a:r>
              <a:rPr lang="zh-CN" altLang="en-US" sz="1400" b="0" i="0" baseline="0">
                <a:effectLst/>
              </a:rPr>
              <a:t> </a:t>
            </a:r>
            <a:r>
              <a:rPr lang="en-US" altLang="zh-CN" sz="1400" b="0" i="0" baseline="0">
                <a:effectLst/>
              </a:rPr>
              <a:t>for</a:t>
            </a:r>
            <a:r>
              <a:rPr lang="zh-CN" altLang="en-US" sz="1400" b="0" i="0" baseline="0">
                <a:effectLst/>
              </a:rPr>
              <a:t> </a:t>
            </a:r>
            <a:r>
              <a:rPr lang="en-US" altLang="zh-CN" sz="1400" b="0" i="0" baseline="0">
                <a:effectLst/>
              </a:rPr>
              <a:t>Thrid</a:t>
            </a:r>
            <a:r>
              <a:rPr lang="zh-CN" altLang="en-US" sz="1400" b="0" i="0" baseline="0">
                <a:effectLst/>
              </a:rPr>
              <a:t> </a:t>
            </a:r>
            <a:r>
              <a:rPr lang="en-US" altLang="zh-CN" sz="1400" b="0" i="0" baseline="0">
                <a:effectLst/>
              </a:rPr>
              <a:t>Order</a:t>
            </a:r>
            <a:r>
              <a:rPr lang="zh-CN" altLang="en-US" sz="1400" b="0" i="0" baseline="0">
                <a:effectLst/>
              </a:rPr>
              <a:t> </a:t>
            </a:r>
            <a:r>
              <a:rPr lang="en-US" altLang="zh-CN" sz="1400" b="0" i="0" baseline="0">
                <a:effectLst/>
              </a:rPr>
              <a:t>Model</a:t>
            </a:r>
            <a:endParaRPr lang="mr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Sheet2!$C$55:$C$71</c:f>
              <c:numCache>
                <c:formatCode>General</c:formatCode>
                <c:ptCount val="17"/>
                <c:pt idx="0">
                  <c:v>7.663961038960934</c:v>
                </c:pt>
                <c:pt idx="1">
                  <c:v>-4.437373737374116</c:v>
                </c:pt>
                <c:pt idx="2">
                  <c:v>-9.919372294372294</c:v>
                </c:pt>
                <c:pt idx="3">
                  <c:v>0.757323232322989</c:v>
                </c:pt>
                <c:pt idx="4">
                  <c:v>-1.166305916305987</c:v>
                </c:pt>
                <c:pt idx="5">
                  <c:v>5.022582972582711</c:v>
                </c:pt>
                <c:pt idx="6">
                  <c:v>-7.81489898989912</c:v>
                </c:pt>
                <c:pt idx="7">
                  <c:v>-2.719372294372306</c:v>
                </c:pt>
                <c:pt idx="8">
                  <c:v>4.163961038960934</c:v>
                </c:pt>
                <c:pt idx="9">
                  <c:v>1.522582972582711</c:v>
                </c:pt>
                <c:pt idx="10">
                  <c:v>3.085101010100885</c:v>
                </c:pt>
                <c:pt idx="11">
                  <c:v>-3.55959595959601</c:v>
                </c:pt>
                <c:pt idx="12">
                  <c:v>-0.937373737374116</c:v>
                </c:pt>
                <c:pt idx="13">
                  <c:v>4.533694083694</c:v>
                </c:pt>
                <c:pt idx="14">
                  <c:v>0.453679653679643</c:v>
                </c:pt>
                <c:pt idx="15">
                  <c:v>-9.046320346320357</c:v>
                </c:pt>
                <c:pt idx="16">
                  <c:v>4.040404040404013</c:v>
                </c:pt>
              </c:numCache>
            </c:numRef>
          </c:xVal>
          <c:yVal>
            <c:numRef>
              <c:f>Sheet2!$B$55:$B$71</c:f>
              <c:numCache>
                <c:formatCode>General</c:formatCode>
                <c:ptCount val="17"/>
                <c:pt idx="0">
                  <c:v>-4.437373737374116</c:v>
                </c:pt>
                <c:pt idx="1">
                  <c:v>-9.919372294372294</c:v>
                </c:pt>
                <c:pt idx="2">
                  <c:v>0.757323232322989</c:v>
                </c:pt>
                <c:pt idx="3">
                  <c:v>-1.166305916305987</c:v>
                </c:pt>
                <c:pt idx="4">
                  <c:v>5.022582972582711</c:v>
                </c:pt>
                <c:pt idx="5">
                  <c:v>-7.81489898989912</c:v>
                </c:pt>
                <c:pt idx="6">
                  <c:v>-2.719372294372306</c:v>
                </c:pt>
                <c:pt idx="7">
                  <c:v>4.163961038960934</c:v>
                </c:pt>
                <c:pt idx="8">
                  <c:v>1.522582972582711</c:v>
                </c:pt>
                <c:pt idx="9">
                  <c:v>3.085101010100885</c:v>
                </c:pt>
                <c:pt idx="10">
                  <c:v>-3.55959595959601</c:v>
                </c:pt>
                <c:pt idx="11">
                  <c:v>-0.937373737374116</c:v>
                </c:pt>
                <c:pt idx="12">
                  <c:v>4.533694083694</c:v>
                </c:pt>
                <c:pt idx="13">
                  <c:v>0.453679653679643</c:v>
                </c:pt>
                <c:pt idx="14">
                  <c:v>-9.046320346320357</c:v>
                </c:pt>
                <c:pt idx="15">
                  <c:v>4.040404040404013</c:v>
                </c:pt>
                <c:pt idx="16">
                  <c:v>8.357323232322983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43680"/>
        <c:axId val="-1884168800"/>
      </c:scatterChart>
      <c:valAx>
        <c:axId val="19030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Resodual</a:t>
                </a:r>
                <a:r>
                  <a:rPr lang="zh-CN" altLang="en-US"/>
                  <a:t> </a:t>
                </a:r>
                <a:r>
                  <a:rPr lang="en-US" altLang="zh-CN"/>
                  <a:t>(t-1)($)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4168800"/>
        <c:crosses val="autoZero"/>
        <c:crossBetween val="midCat"/>
      </c:valAx>
      <c:valAx>
        <c:axId val="-18841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100" b="0" i="0" baseline="0">
                    <a:effectLst/>
                  </a:rPr>
                  <a:t>Resodual</a:t>
                </a:r>
                <a:r>
                  <a:rPr lang="mr-IN" altLang="zh-CN" sz="1100" b="0" i="0" baseline="0">
                    <a:effectLst/>
                  </a:rPr>
                  <a:t> </a:t>
                </a:r>
                <a:r>
                  <a:rPr lang="mr-IN" sz="1100" b="0" i="0" baseline="0">
                    <a:effectLst/>
                  </a:rPr>
                  <a:t>(t)($)</a:t>
                </a:r>
                <a:endParaRPr lang="mr-I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zh-CN" altLang="en-US"/>
              <a:t> </a:t>
            </a:r>
            <a:r>
              <a:rPr lang="en-US" altLang="zh-CN"/>
              <a:t>Plot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Third</a:t>
            </a:r>
            <a:r>
              <a:rPr lang="zh-CN" altLang="en-US" baseline="0"/>
              <a:t> </a:t>
            </a:r>
            <a:r>
              <a:rPr lang="en-US" altLang="zh-CN" baseline="0"/>
              <a:t>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Sheet2!$H$26</c:f>
              <c:strCache>
                <c:ptCount val="1"/>
                <c:pt idx="0">
                  <c:v>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Sheet2!$G$27:$G$44</c:f>
              <c:numCache>
                <c:formatCode>General</c:formatCode>
                <c:ptCount val="18"/>
                <c:pt idx="0">
                  <c:v>201.8360389610391</c:v>
                </c:pt>
                <c:pt idx="1">
                  <c:v>212.2373737373741</c:v>
                </c:pt>
                <c:pt idx="2">
                  <c:v>194.2193722943723</c:v>
                </c:pt>
                <c:pt idx="3">
                  <c:v>198.142676767677</c:v>
                </c:pt>
                <c:pt idx="4">
                  <c:v>202.166305916306</c:v>
                </c:pt>
                <c:pt idx="5">
                  <c:v>193.1774170274173</c:v>
                </c:pt>
                <c:pt idx="6">
                  <c:v>196.0148989898991</c:v>
                </c:pt>
                <c:pt idx="7">
                  <c:v>194.2193722943723</c:v>
                </c:pt>
                <c:pt idx="8">
                  <c:v>201.8360389610391</c:v>
                </c:pt>
                <c:pt idx="9">
                  <c:v>193.1774170274173</c:v>
                </c:pt>
                <c:pt idx="10">
                  <c:v>196.0148989898991</c:v>
                </c:pt>
                <c:pt idx="11">
                  <c:v>180.259595959596</c:v>
                </c:pt>
                <c:pt idx="12">
                  <c:v>212.2373737373741</c:v>
                </c:pt>
                <c:pt idx="13">
                  <c:v>202.166305916306</c:v>
                </c:pt>
                <c:pt idx="14">
                  <c:v>198.1463203463204</c:v>
                </c:pt>
                <c:pt idx="15">
                  <c:v>198.1463203463204</c:v>
                </c:pt>
                <c:pt idx="16">
                  <c:v>180.259595959596</c:v>
                </c:pt>
                <c:pt idx="17">
                  <c:v>198.142676767677</c:v>
                </c:pt>
              </c:numCache>
            </c:numRef>
          </c:xVal>
          <c:yVal>
            <c:numRef>
              <c:f>Sheet2!$H$27:$H$44</c:f>
              <c:numCache>
                <c:formatCode>General</c:formatCode>
                <c:ptCount val="18"/>
                <c:pt idx="0">
                  <c:v>7.663961038960934</c:v>
                </c:pt>
                <c:pt idx="1">
                  <c:v>-4.437373737374116</c:v>
                </c:pt>
                <c:pt idx="2">
                  <c:v>-9.919372294372294</c:v>
                </c:pt>
                <c:pt idx="3">
                  <c:v>0.757323232322989</c:v>
                </c:pt>
                <c:pt idx="4">
                  <c:v>-1.166305916305987</c:v>
                </c:pt>
                <c:pt idx="5">
                  <c:v>5.022582972582711</c:v>
                </c:pt>
                <c:pt idx="6">
                  <c:v>-7.81489898989912</c:v>
                </c:pt>
                <c:pt idx="7">
                  <c:v>-2.719372294372306</c:v>
                </c:pt>
                <c:pt idx="8">
                  <c:v>4.163961038960934</c:v>
                </c:pt>
                <c:pt idx="9">
                  <c:v>1.522582972582711</c:v>
                </c:pt>
                <c:pt idx="10">
                  <c:v>3.085101010100885</c:v>
                </c:pt>
                <c:pt idx="11">
                  <c:v>-3.55959595959601</c:v>
                </c:pt>
                <c:pt idx="12">
                  <c:v>-0.937373737374116</c:v>
                </c:pt>
                <c:pt idx="13">
                  <c:v>4.533694083694</c:v>
                </c:pt>
                <c:pt idx="14">
                  <c:v>0.453679653679643</c:v>
                </c:pt>
                <c:pt idx="15">
                  <c:v>-9.046320346320357</c:v>
                </c:pt>
                <c:pt idx="16">
                  <c:v>4.040404040404013</c:v>
                </c:pt>
                <c:pt idx="17">
                  <c:v>8.357323232322983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54448"/>
        <c:axId val="-1965334288"/>
      </c:scatterChart>
      <c:valAx>
        <c:axId val="19050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Predicted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INCOME($)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334288"/>
        <c:crosses val="autoZero"/>
        <c:crossBetween val="midCat"/>
      </c:valAx>
      <c:valAx>
        <c:axId val="-19653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Residual($)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Scatterplot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e(t)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e(t-1),</a:t>
            </a:r>
            <a:r>
              <a:rPr lang="zh-CN" altLang="en-US" baseline="0"/>
              <a:t> </a:t>
            </a:r>
            <a:r>
              <a:rPr lang="en-US" altLang="zh-CN" baseline="0"/>
              <a:t>Thrid</a:t>
            </a:r>
            <a:r>
              <a:rPr lang="zh-CN" altLang="en-US" baseline="0"/>
              <a:t> </a:t>
            </a:r>
            <a:r>
              <a:rPr lang="en-US" altLang="zh-CN" baseline="0"/>
              <a:t>Order</a:t>
            </a:r>
            <a:r>
              <a:rPr lang="zh-CN" altLang="en-US" baseline="0"/>
              <a:t> </a:t>
            </a:r>
            <a:r>
              <a:rPr lang="en-US" altLang="zh-CN" baseline="0"/>
              <a:t>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Sheet2!$A$81:$A$97</c:f>
              <c:numCache>
                <c:formatCode>General</c:formatCode>
                <c:ptCount val="17"/>
                <c:pt idx="0">
                  <c:v>7.663961038960934</c:v>
                </c:pt>
                <c:pt idx="1">
                  <c:v>-4.437373737374116</c:v>
                </c:pt>
                <c:pt idx="2">
                  <c:v>-9.919372294372294</c:v>
                </c:pt>
                <c:pt idx="3">
                  <c:v>0.757323232322989</c:v>
                </c:pt>
                <c:pt idx="4">
                  <c:v>-1.166305916305987</c:v>
                </c:pt>
                <c:pt idx="5">
                  <c:v>5.022582972582711</c:v>
                </c:pt>
                <c:pt idx="6">
                  <c:v>-7.81489898989912</c:v>
                </c:pt>
                <c:pt idx="7">
                  <c:v>-2.719372294372306</c:v>
                </c:pt>
                <c:pt idx="8">
                  <c:v>4.163961038960934</c:v>
                </c:pt>
                <c:pt idx="9">
                  <c:v>1.522582972582711</c:v>
                </c:pt>
                <c:pt idx="10">
                  <c:v>3.085101010100885</c:v>
                </c:pt>
                <c:pt idx="11">
                  <c:v>-3.55959595959601</c:v>
                </c:pt>
                <c:pt idx="12">
                  <c:v>-0.937373737374116</c:v>
                </c:pt>
                <c:pt idx="13">
                  <c:v>4.533694083694</c:v>
                </c:pt>
                <c:pt idx="14">
                  <c:v>0.453679653679643</c:v>
                </c:pt>
                <c:pt idx="15">
                  <c:v>-9.046320346320357</c:v>
                </c:pt>
                <c:pt idx="16">
                  <c:v>4.040404040404013</c:v>
                </c:pt>
              </c:numCache>
            </c:numRef>
          </c:xVal>
          <c:yVal>
            <c:numRef>
              <c:f>Sheet2!$B$81:$B$97</c:f>
              <c:numCache>
                <c:formatCode>General</c:formatCode>
                <c:ptCount val="17"/>
                <c:pt idx="0">
                  <c:v>-4.437373737374116</c:v>
                </c:pt>
                <c:pt idx="1">
                  <c:v>-9.919372294372294</c:v>
                </c:pt>
                <c:pt idx="2">
                  <c:v>0.757323232322989</c:v>
                </c:pt>
                <c:pt idx="3">
                  <c:v>-1.166305916305987</c:v>
                </c:pt>
                <c:pt idx="4">
                  <c:v>5.022582972582711</c:v>
                </c:pt>
                <c:pt idx="5">
                  <c:v>-7.81489898989912</c:v>
                </c:pt>
                <c:pt idx="6">
                  <c:v>-2.719372294372306</c:v>
                </c:pt>
                <c:pt idx="7">
                  <c:v>4.163961038960934</c:v>
                </c:pt>
                <c:pt idx="8">
                  <c:v>1.522582972582711</c:v>
                </c:pt>
                <c:pt idx="9">
                  <c:v>3.085101010100885</c:v>
                </c:pt>
                <c:pt idx="10">
                  <c:v>-3.55959595959601</c:v>
                </c:pt>
                <c:pt idx="11">
                  <c:v>-0.937373737374116</c:v>
                </c:pt>
                <c:pt idx="12">
                  <c:v>4.533694083694</c:v>
                </c:pt>
                <c:pt idx="13">
                  <c:v>0.453679653679643</c:v>
                </c:pt>
                <c:pt idx="14">
                  <c:v>-9.046320346320357</c:v>
                </c:pt>
                <c:pt idx="15">
                  <c:v>4.040404040404013</c:v>
                </c:pt>
                <c:pt idx="16">
                  <c:v>8.357323232322983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50976"/>
        <c:axId val="-1935032416"/>
      </c:scatterChart>
      <c:valAx>
        <c:axId val="19092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000" b="0" i="0" u="none" strike="noStrike" baseline="0">
                    <a:effectLst/>
                  </a:rPr>
                  <a:t>e(t-1)</a:t>
                </a:r>
                <a:r>
                  <a:rPr lang="en-US" altLang="zh-CN" sz="1000" b="0" i="0" u="none" strike="noStrike" baseline="0"/>
                  <a:t>($100)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8027777777778"/>
              <c:y val="0.871319262175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032416"/>
        <c:crosses val="autoZero"/>
        <c:crossBetween val="midCat"/>
      </c:valAx>
      <c:valAx>
        <c:axId val="-19350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000" b="0" i="0" u="none" strike="noStrike" baseline="0">
                    <a:effectLst/>
                  </a:rPr>
                  <a:t>e(t)</a:t>
                </a:r>
                <a:r>
                  <a:rPr lang="en-US" altLang="zh-CN" sz="1000" b="0" i="0" u="none" strike="noStrike" baseline="0">
                    <a:effectLst/>
                  </a:rPr>
                  <a:t>($100)</a:t>
                </a:r>
                <a:r>
                  <a:rPr lang="mr-IN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4444444444444"/>
              <c:y val="0.439640930300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zh-CN" altLang="en-US"/>
              <a:t> </a:t>
            </a:r>
            <a:r>
              <a:rPr lang="en-US" altLang="zh-CN"/>
              <a:t>Plot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Fourth</a:t>
            </a:r>
            <a:r>
              <a:rPr lang="zh-CN" altLang="en-US" baseline="0"/>
              <a:t> </a:t>
            </a:r>
            <a:r>
              <a:rPr lang="en-US" altLang="zh-CN" baseline="0"/>
              <a:t>Order</a:t>
            </a:r>
            <a:r>
              <a:rPr lang="zh-CN" altLang="en-US" baseline="0"/>
              <a:t> </a:t>
            </a:r>
            <a:r>
              <a:rPr lang="en-US" altLang="zh-CN" baseline="0"/>
              <a:t>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Sheet4!$C$47</c:f>
              <c:strCache>
                <c:ptCount val="1"/>
                <c:pt idx="0">
                  <c:v>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Sheet4!$B$48:$B$65</c:f>
              <c:numCache>
                <c:formatCode>General</c:formatCode>
                <c:ptCount val="18"/>
                <c:pt idx="0">
                  <c:v>200.8659090909095</c:v>
                </c:pt>
                <c:pt idx="1">
                  <c:v>210.7282828282828</c:v>
                </c:pt>
                <c:pt idx="2">
                  <c:v>193.2492424242424</c:v>
                </c:pt>
                <c:pt idx="3">
                  <c:v>200.4063131313136</c:v>
                </c:pt>
                <c:pt idx="4">
                  <c:v>203.3520202020205</c:v>
                </c:pt>
                <c:pt idx="5">
                  <c:v>194.3631313131315</c:v>
                </c:pt>
                <c:pt idx="6">
                  <c:v>198.2785353535357</c:v>
                </c:pt>
                <c:pt idx="7">
                  <c:v>193.2492424242424</c:v>
                </c:pt>
                <c:pt idx="8">
                  <c:v>200.8659090909095</c:v>
                </c:pt>
                <c:pt idx="9">
                  <c:v>194.3631313131315</c:v>
                </c:pt>
                <c:pt idx="10">
                  <c:v>198.2785353535357</c:v>
                </c:pt>
                <c:pt idx="11">
                  <c:v>178.7505050505057</c:v>
                </c:pt>
                <c:pt idx="12">
                  <c:v>210.7282828282828</c:v>
                </c:pt>
                <c:pt idx="13">
                  <c:v>203.3520202020205</c:v>
                </c:pt>
                <c:pt idx="14">
                  <c:v>196.2060606060612</c:v>
                </c:pt>
                <c:pt idx="15">
                  <c:v>196.2060606060612</c:v>
                </c:pt>
                <c:pt idx="16">
                  <c:v>178.7505050505057</c:v>
                </c:pt>
                <c:pt idx="17">
                  <c:v>200.4063131313136</c:v>
                </c:pt>
              </c:numCache>
            </c:numRef>
          </c:xVal>
          <c:yVal>
            <c:numRef>
              <c:f>Sheet4!$C$48:$C$65</c:f>
              <c:numCache>
                <c:formatCode>General</c:formatCode>
                <c:ptCount val="18"/>
                <c:pt idx="0">
                  <c:v>8.634090909090503</c:v>
                </c:pt>
                <c:pt idx="1">
                  <c:v>-2.928282828282761</c:v>
                </c:pt>
                <c:pt idx="2">
                  <c:v>-8.949242424242413</c:v>
                </c:pt>
                <c:pt idx="3">
                  <c:v>-1.50631313131359</c:v>
                </c:pt>
                <c:pt idx="4">
                  <c:v>-2.352020202020498</c:v>
                </c:pt>
                <c:pt idx="5">
                  <c:v>3.836868686868513</c:v>
                </c:pt>
                <c:pt idx="6">
                  <c:v>-10.0785353535357</c:v>
                </c:pt>
                <c:pt idx="7">
                  <c:v>-1.749242424242425</c:v>
                </c:pt>
                <c:pt idx="8">
                  <c:v>5.134090909090503</c:v>
                </c:pt>
                <c:pt idx="9">
                  <c:v>0.336868686868513</c:v>
                </c:pt>
                <c:pt idx="10">
                  <c:v>0.821464646464307</c:v>
                </c:pt>
                <c:pt idx="11">
                  <c:v>-2.050505050505706</c:v>
                </c:pt>
                <c:pt idx="12">
                  <c:v>0.571717171717239</c:v>
                </c:pt>
                <c:pt idx="13">
                  <c:v>3.347979797979491</c:v>
                </c:pt>
                <c:pt idx="14">
                  <c:v>2.39393939393878</c:v>
                </c:pt>
                <c:pt idx="15">
                  <c:v>-7.10606060606122</c:v>
                </c:pt>
                <c:pt idx="16">
                  <c:v>5.549494949494317</c:v>
                </c:pt>
                <c:pt idx="17">
                  <c:v>6.093686868686404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6041376"/>
        <c:axId val="1900137312"/>
      </c:scatterChart>
      <c:valAx>
        <c:axId val="-19360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Predicted</a:t>
                </a:r>
                <a:r>
                  <a:rPr lang="zh-CN" altLang="en-US"/>
                  <a:t> </a:t>
                </a:r>
                <a:r>
                  <a:rPr lang="en-US" altLang="zh-CN"/>
                  <a:t>INCOME($)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37312"/>
        <c:crosses val="autoZero"/>
        <c:crossBetween val="midCat"/>
      </c:valAx>
      <c:valAx>
        <c:axId val="19001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Residual($)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Ressidual</a:t>
            </a:r>
            <a:r>
              <a:rPr lang="zh-CN" altLang="en-US"/>
              <a:t> </a:t>
            </a:r>
            <a:r>
              <a:rPr lang="en-US"/>
              <a:t>Histogram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Fourth</a:t>
            </a:r>
            <a:r>
              <a:rPr lang="zh-CN" altLang="en-US"/>
              <a:t> </a:t>
            </a:r>
            <a:r>
              <a:rPr lang="en-US" altLang="zh-CN"/>
              <a:t>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Sheet4!$E$63:$E$67</c:f>
              <c:strCache>
                <c:ptCount val="5"/>
                <c:pt idx="0">
                  <c:v>-10.07853535</c:v>
                </c:pt>
                <c:pt idx="1">
                  <c:v>-5.400378788</c:v>
                </c:pt>
                <c:pt idx="2">
                  <c:v>-0.722222222</c:v>
                </c:pt>
                <c:pt idx="3">
                  <c:v>3.955934343</c:v>
                </c:pt>
                <c:pt idx="4">
                  <c:v>More</c:v>
                </c:pt>
              </c:strCache>
            </c:strRef>
          </c:cat>
          <c:val>
            <c:numRef>
              <c:f>Sheet4!$F$63:$F$67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6.0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851360"/>
        <c:axId val="-1934214928"/>
      </c:barChart>
      <c:catAx>
        <c:axId val="18788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Residual($)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214928"/>
        <c:crosses val="autoZero"/>
        <c:auto val="1"/>
        <c:lblAlgn val="ctr"/>
        <c:lblOffset val="100"/>
        <c:noMultiLvlLbl val="0"/>
      </c:catAx>
      <c:valAx>
        <c:axId val="-193421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e(t) vs e(t-1)</a:t>
            </a:r>
            <a:r>
              <a:rPr lang="en-US" alt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for</a:t>
            </a:r>
            <a:r>
              <a:rPr lang="en-US" alt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Thrid</a:t>
            </a:r>
            <a:r>
              <a:rPr lang="en-US" alt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Order</a:t>
            </a:r>
            <a:r>
              <a:rPr lang="en-US" altLang="zh-CN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Model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Sheet4!$B$73:$B$89</c:f>
              <c:numCache>
                <c:formatCode>General</c:formatCode>
                <c:ptCount val="17"/>
                <c:pt idx="0">
                  <c:v>8.634090909090503</c:v>
                </c:pt>
                <c:pt idx="1">
                  <c:v>-2.928282828282761</c:v>
                </c:pt>
                <c:pt idx="2">
                  <c:v>-8.949242424242413</c:v>
                </c:pt>
                <c:pt idx="3">
                  <c:v>-1.50631313131359</c:v>
                </c:pt>
                <c:pt idx="4">
                  <c:v>-2.352020202020498</c:v>
                </c:pt>
                <c:pt idx="5">
                  <c:v>3.836868686868513</c:v>
                </c:pt>
                <c:pt idx="6">
                  <c:v>-10.0785353535357</c:v>
                </c:pt>
                <c:pt idx="7">
                  <c:v>-1.749242424242425</c:v>
                </c:pt>
                <c:pt idx="8">
                  <c:v>5.134090909090503</c:v>
                </c:pt>
                <c:pt idx="9">
                  <c:v>0.336868686868513</c:v>
                </c:pt>
                <c:pt idx="10">
                  <c:v>0.821464646464307</c:v>
                </c:pt>
                <c:pt idx="11">
                  <c:v>-2.050505050505706</c:v>
                </c:pt>
                <c:pt idx="12">
                  <c:v>0.571717171717239</c:v>
                </c:pt>
                <c:pt idx="13">
                  <c:v>3.347979797979491</c:v>
                </c:pt>
                <c:pt idx="14">
                  <c:v>2.39393939393878</c:v>
                </c:pt>
                <c:pt idx="15">
                  <c:v>-7.10606060606122</c:v>
                </c:pt>
                <c:pt idx="16">
                  <c:v>5.549494949494317</c:v>
                </c:pt>
              </c:numCache>
            </c:numRef>
          </c:xVal>
          <c:yVal>
            <c:numRef>
              <c:f>Sheet4!$A$73:$A$89</c:f>
              <c:numCache>
                <c:formatCode>General</c:formatCode>
                <c:ptCount val="17"/>
                <c:pt idx="0">
                  <c:v>-2.928282828282761</c:v>
                </c:pt>
                <c:pt idx="1">
                  <c:v>-8.949242424242413</c:v>
                </c:pt>
                <c:pt idx="2">
                  <c:v>-1.50631313131359</c:v>
                </c:pt>
                <c:pt idx="3">
                  <c:v>-2.352020202020498</c:v>
                </c:pt>
                <c:pt idx="4">
                  <c:v>3.836868686868513</c:v>
                </c:pt>
                <c:pt idx="5">
                  <c:v>-10.0785353535357</c:v>
                </c:pt>
                <c:pt idx="6">
                  <c:v>-1.749242424242425</c:v>
                </c:pt>
                <c:pt idx="7">
                  <c:v>5.134090909090503</c:v>
                </c:pt>
                <c:pt idx="8">
                  <c:v>0.336868686868513</c:v>
                </c:pt>
                <c:pt idx="9">
                  <c:v>0.821464646464307</c:v>
                </c:pt>
                <c:pt idx="10">
                  <c:v>-2.050505050505706</c:v>
                </c:pt>
                <c:pt idx="11">
                  <c:v>0.571717171717239</c:v>
                </c:pt>
                <c:pt idx="12">
                  <c:v>3.347979797979491</c:v>
                </c:pt>
                <c:pt idx="13">
                  <c:v>2.39393939393878</c:v>
                </c:pt>
                <c:pt idx="14">
                  <c:v>-7.10606060606122</c:v>
                </c:pt>
                <c:pt idx="15">
                  <c:v>5.549494949494317</c:v>
                </c:pt>
                <c:pt idx="16">
                  <c:v>6.093686868686404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9944432"/>
        <c:axId val="1909887264"/>
      </c:scatterChart>
      <c:valAx>
        <c:axId val="-19499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100" b="0" i="0" baseline="0">
                    <a:effectLst/>
                  </a:rPr>
                  <a:t>Resodual</a:t>
                </a:r>
                <a:r>
                  <a:rPr lang="mr-IN" altLang="zh-CN" sz="1100" b="0" i="0" baseline="0">
                    <a:effectLst/>
                  </a:rPr>
                  <a:t> </a:t>
                </a:r>
                <a:r>
                  <a:rPr lang="mr-IN" sz="1100" b="0" i="0" baseline="0">
                    <a:effectLst/>
                  </a:rPr>
                  <a:t>(t-1)($)</a:t>
                </a:r>
                <a:endParaRPr lang="mr-I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87264"/>
        <c:crosses val="autoZero"/>
        <c:crossBetween val="midCat"/>
      </c:valAx>
      <c:valAx>
        <c:axId val="19098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100" b="0" i="0" baseline="0">
                    <a:effectLst/>
                  </a:rPr>
                  <a:t>Resodual</a:t>
                </a:r>
                <a:r>
                  <a:rPr lang="mr-IN" altLang="zh-CN" sz="1100" b="0" i="0" baseline="0">
                    <a:effectLst/>
                  </a:rPr>
                  <a:t> </a:t>
                </a:r>
                <a:r>
                  <a:rPr lang="mr-IN" sz="1100" b="0" i="0" baseline="0">
                    <a:effectLst/>
                  </a:rPr>
                  <a:t>(t)($)</a:t>
                </a:r>
                <a:endParaRPr lang="mr-I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94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Relationship Id="rId11" Type="http://schemas.openxmlformats.org/officeDocument/2006/relationships/chart" Target="../charts/chart18.xml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image" Target="../media/image7.png"/><Relationship Id="rId13" Type="http://schemas.openxmlformats.org/officeDocument/2006/relationships/image" Target="../media/image8.png"/><Relationship Id="rId14" Type="http://schemas.openxmlformats.org/officeDocument/2006/relationships/image" Target="../media/image9.png"/><Relationship Id="rId15" Type="http://schemas.openxmlformats.org/officeDocument/2006/relationships/image" Target="../media/image10.png"/><Relationship Id="rId16" Type="http://schemas.openxmlformats.org/officeDocument/2006/relationships/image" Target="../media/image11.png"/><Relationship Id="rId17" Type="http://schemas.openxmlformats.org/officeDocument/2006/relationships/image" Target="../media/image12.png"/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3</xdr:row>
      <xdr:rowOff>63500</xdr:rowOff>
    </xdr:from>
    <xdr:to>
      <xdr:col>21</xdr:col>
      <xdr:colOff>292100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5</xdr:row>
      <xdr:rowOff>63500</xdr:rowOff>
    </xdr:from>
    <xdr:to>
      <xdr:col>22</xdr:col>
      <xdr:colOff>292100</xdr:colOff>
      <xdr:row>15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762000</xdr:colOff>
      <xdr:row>20</xdr:row>
      <xdr:rowOff>114300</xdr:rowOff>
    </xdr:from>
    <xdr:to>
      <xdr:col>20</xdr:col>
      <xdr:colOff>190500</xdr:colOff>
      <xdr:row>34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50800</xdr:colOff>
      <xdr:row>51</xdr:row>
      <xdr:rowOff>139700</xdr:rowOff>
    </xdr:from>
    <xdr:to>
      <xdr:col>12</xdr:col>
      <xdr:colOff>774700</xdr:colOff>
      <xdr:row>65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203200</xdr:colOff>
      <xdr:row>36</xdr:row>
      <xdr:rowOff>38100</xdr:rowOff>
    </xdr:from>
    <xdr:to>
      <xdr:col>17</xdr:col>
      <xdr:colOff>647700</xdr:colOff>
      <xdr:row>49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74</xdr:row>
      <xdr:rowOff>101600</xdr:rowOff>
    </xdr:from>
    <xdr:to>
      <xdr:col>12</xdr:col>
      <xdr:colOff>508000</xdr:colOff>
      <xdr:row>87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44</xdr:row>
      <xdr:rowOff>0</xdr:rowOff>
    </xdr:from>
    <xdr:to>
      <xdr:col>12</xdr:col>
      <xdr:colOff>177800</xdr:colOff>
      <xdr:row>57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15</xdr:row>
      <xdr:rowOff>63500</xdr:rowOff>
    </xdr:from>
    <xdr:to>
      <xdr:col>13</xdr:col>
      <xdr:colOff>342900</xdr:colOff>
      <xdr:row>27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67</xdr:row>
      <xdr:rowOff>88900</xdr:rowOff>
    </xdr:from>
    <xdr:to>
      <xdr:col>12</xdr:col>
      <xdr:colOff>508000</xdr:colOff>
      <xdr:row>80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342900</xdr:colOff>
      <xdr:row>100</xdr:row>
      <xdr:rowOff>114300</xdr:rowOff>
    </xdr:from>
    <xdr:to>
      <xdr:col>11</xdr:col>
      <xdr:colOff>787400</xdr:colOff>
      <xdr:row>114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5</xdr:col>
      <xdr:colOff>63500</xdr:colOff>
      <xdr:row>41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05400"/>
          <a:ext cx="4940300" cy="3454400"/>
        </a:xfrm>
        <a:prstGeom prst="rect">
          <a:avLst/>
        </a:prstGeom>
      </xdr:spPr>
    </xdr:pic>
    <xdr:clientData/>
  </xdr:twoCellAnchor>
  <xdr:twoCellAnchor editAs="oneCell">
    <xdr:from>
      <xdr:col>7</xdr:col>
      <xdr:colOff>393700</xdr:colOff>
      <xdr:row>16</xdr:row>
      <xdr:rowOff>0</xdr:rowOff>
    </xdr:from>
    <xdr:to>
      <xdr:col>10</xdr:col>
      <xdr:colOff>1487499</xdr:colOff>
      <xdr:row>32</xdr:row>
      <xdr:rowOff>165100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5105400"/>
          <a:ext cx="4789499" cy="3441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84428</xdr:rowOff>
    </xdr:from>
    <xdr:to>
      <xdr:col>5</xdr:col>
      <xdr:colOff>12700</xdr:colOff>
      <xdr:row>57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44228"/>
          <a:ext cx="4889500" cy="3141372"/>
        </a:xfrm>
        <a:prstGeom prst="rect">
          <a:avLst/>
        </a:prstGeom>
      </xdr:spPr>
    </xdr:pic>
    <xdr:clientData/>
  </xdr:twoCellAnchor>
  <xdr:twoCellAnchor>
    <xdr:from>
      <xdr:col>7</xdr:col>
      <xdr:colOff>190500</xdr:colOff>
      <xdr:row>33</xdr:row>
      <xdr:rowOff>203200</xdr:rowOff>
    </xdr:from>
    <xdr:to>
      <xdr:col>10</xdr:col>
      <xdr:colOff>1473200</xdr:colOff>
      <xdr:row>49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127000</xdr:rowOff>
    </xdr:from>
    <xdr:to>
      <xdr:col>5</xdr:col>
      <xdr:colOff>596900</xdr:colOff>
      <xdr:row>73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50</xdr:row>
      <xdr:rowOff>177800</xdr:rowOff>
    </xdr:from>
    <xdr:to>
      <xdr:col>10</xdr:col>
      <xdr:colOff>1473200</xdr:colOff>
      <xdr:row>65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101600</xdr:colOff>
      <xdr:row>66</xdr:row>
      <xdr:rowOff>101600</xdr:rowOff>
    </xdr:from>
    <xdr:to>
      <xdr:col>10</xdr:col>
      <xdr:colOff>1460500</xdr:colOff>
      <xdr:row>79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215900</xdr:colOff>
      <xdr:row>94</xdr:row>
      <xdr:rowOff>139700</xdr:rowOff>
    </xdr:from>
    <xdr:to>
      <xdr:col>9</xdr:col>
      <xdr:colOff>863600</xdr:colOff>
      <xdr:row>106</xdr:row>
      <xdr:rowOff>165100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330200</xdr:colOff>
      <xdr:row>147</xdr:row>
      <xdr:rowOff>190500</xdr:rowOff>
    </xdr:from>
    <xdr:to>
      <xdr:col>9</xdr:col>
      <xdr:colOff>1130300</xdr:colOff>
      <xdr:row>161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304800</xdr:colOff>
      <xdr:row>161</xdr:row>
      <xdr:rowOff>190500</xdr:rowOff>
    </xdr:from>
    <xdr:to>
      <xdr:col>9</xdr:col>
      <xdr:colOff>1104900</xdr:colOff>
      <xdr:row>172</xdr:row>
      <xdr:rowOff>139700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266700</xdr:colOff>
      <xdr:row>108</xdr:row>
      <xdr:rowOff>0</xdr:rowOff>
    </xdr:from>
    <xdr:to>
      <xdr:col>9</xdr:col>
      <xdr:colOff>673100</xdr:colOff>
      <xdr:row>122</xdr:row>
      <xdr:rowOff>127000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203200</xdr:colOff>
      <xdr:row>2</xdr:row>
      <xdr:rowOff>50800</xdr:rowOff>
    </xdr:from>
    <xdr:to>
      <xdr:col>11</xdr:col>
      <xdr:colOff>749667</xdr:colOff>
      <xdr:row>12</xdr:row>
      <xdr:rowOff>140939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6200" y="457200"/>
          <a:ext cx="4673967" cy="2122139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13</xdr:row>
      <xdr:rowOff>110192</xdr:rowOff>
    </xdr:from>
    <xdr:to>
      <xdr:col>11</xdr:col>
      <xdr:colOff>797700</xdr:colOff>
      <xdr:row>23</xdr:row>
      <xdr:rowOff>200800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2777192"/>
          <a:ext cx="4772800" cy="2122608"/>
        </a:xfrm>
        <a:prstGeom prst="rect">
          <a:avLst/>
        </a:prstGeom>
      </xdr:spPr>
    </xdr:pic>
    <xdr:clientData/>
  </xdr:twoCellAnchor>
  <xdr:twoCellAnchor editAs="oneCell">
    <xdr:from>
      <xdr:col>6</xdr:col>
      <xdr:colOff>165100</xdr:colOff>
      <xdr:row>24</xdr:row>
      <xdr:rowOff>23808</xdr:rowOff>
    </xdr:from>
    <xdr:to>
      <xdr:col>11</xdr:col>
      <xdr:colOff>800100</xdr:colOff>
      <xdr:row>34</xdr:row>
      <xdr:rowOff>192359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4900608"/>
          <a:ext cx="4762500" cy="2225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5</xdr:col>
      <xdr:colOff>38100</xdr:colOff>
      <xdr:row>49</xdr:row>
      <xdr:rowOff>138949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40600"/>
          <a:ext cx="4267200" cy="2983749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35</xdr:row>
      <xdr:rowOff>12700</xdr:rowOff>
    </xdr:from>
    <xdr:to>
      <xdr:col>12</xdr:col>
      <xdr:colOff>1</xdr:colOff>
      <xdr:row>49</xdr:row>
      <xdr:rowOff>197775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700" y="7353300"/>
          <a:ext cx="4533901" cy="3029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5</xdr:col>
      <xdr:colOff>80186</xdr:colOff>
      <xdr:row>63</xdr:row>
      <xdr:rowOff>127000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88600"/>
          <a:ext cx="4309286" cy="2768600"/>
        </a:xfrm>
        <a:prstGeom prst="rect">
          <a:avLst/>
        </a:prstGeom>
      </xdr:spPr>
    </xdr:pic>
    <xdr:clientData/>
  </xdr:twoCellAnchor>
  <xdr:twoCellAnchor>
    <xdr:from>
      <xdr:col>6</xdr:col>
      <xdr:colOff>12700</xdr:colOff>
      <xdr:row>80</xdr:row>
      <xdr:rowOff>25400</xdr:rowOff>
    </xdr:from>
    <xdr:to>
      <xdr:col>11</xdr:col>
      <xdr:colOff>812800</xdr:colOff>
      <xdr:row>91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86</xdr:row>
      <xdr:rowOff>76200</xdr:rowOff>
    </xdr:from>
    <xdr:to>
      <xdr:col>5</xdr:col>
      <xdr:colOff>787400</xdr:colOff>
      <xdr:row>99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64</xdr:row>
      <xdr:rowOff>88900</xdr:rowOff>
    </xdr:from>
    <xdr:to>
      <xdr:col>11</xdr:col>
      <xdr:colOff>812800</xdr:colOff>
      <xdr:row>78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100</xdr:row>
      <xdr:rowOff>38100</xdr:rowOff>
    </xdr:from>
    <xdr:to>
      <xdr:col>12</xdr:col>
      <xdr:colOff>38100</xdr:colOff>
      <xdr:row>113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115</xdr:row>
      <xdr:rowOff>0</xdr:rowOff>
    </xdr:from>
    <xdr:to>
      <xdr:col>11</xdr:col>
      <xdr:colOff>812800</xdr:colOff>
      <xdr:row>125</xdr:row>
      <xdr:rowOff>139700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5</xdr:col>
      <xdr:colOff>823100</xdr:colOff>
      <xdr:row>148</xdr:row>
      <xdr:rowOff>35700</xdr:rowOff>
    </xdr:from>
    <xdr:to>
      <xdr:col>11</xdr:col>
      <xdr:colOff>820624</xdr:colOff>
      <xdr:row>161</xdr:row>
      <xdr:rowOff>63500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2200" y="30566500"/>
          <a:ext cx="4950524" cy="2669400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127</xdr:row>
      <xdr:rowOff>0</xdr:rowOff>
    </xdr:from>
    <xdr:to>
      <xdr:col>11</xdr:col>
      <xdr:colOff>495300</xdr:colOff>
      <xdr:row>140</xdr:row>
      <xdr:rowOff>25400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8100" y="26187400"/>
          <a:ext cx="4559300" cy="27178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164</xdr:row>
      <xdr:rowOff>101600</xdr:rowOff>
    </xdr:from>
    <xdr:to>
      <xdr:col>11</xdr:col>
      <xdr:colOff>457200</xdr:colOff>
      <xdr:row>177</xdr:row>
      <xdr:rowOff>139700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2700" y="33883600"/>
          <a:ext cx="4546600" cy="2717800"/>
        </a:xfrm>
        <a:prstGeom prst="rect">
          <a:avLst/>
        </a:prstGeom>
      </xdr:spPr>
    </xdr:pic>
    <xdr:clientData/>
  </xdr:twoCellAnchor>
  <xdr:twoCellAnchor editAs="oneCell">
    <xdr:from>
      <xdr:col>6</xdr:col>
      <xdr:colOff>35700</xdr:colOff>
      <xdr:row>186</xdr:row>
      <xdr:rowOff>76200</xdr:rowOff>
    </xdr:from>
    <xdr:to>
      <xdr:col>11</xdr:col>
      <xdr:colOff>803480</xdr:colOff>
      <xdr:row>198</xdr:row>
      <xdr:rowOff>23000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300" y="38404800"/>
          <a:ext cx="4895280" cy="238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5</xdr:col>
      <xdr:colOff>330200</xdr:colOff>
      <xdr:row>161</xdr:row>
      <xdr:rowOff>88900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530800"/>
          <a:ext cx="4559300" cy="273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5</xdr:col>
      <xdr:colOff>228600</xdr:colOff>
      <xdr:row>199</xdr:row>
      <xdr:rowOff>33020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28600"/>
          <a:ext cx="4457700" cy="26746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19</xdr:row>
      <xdr:rowOff>139700</xdr:rowOff>
    </xdr:from>
    <xdr:to>
      <xdr:col>10</xdr:col>
      <xdr:colOff>177800</xdr:colOff>
      <xdr:row>49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4" workbookViewId="0">
      <selection activeCell="O84" sqref="O84"/>
    </sheetView>
  </sheetViews>
  <sheetFormatPr baseColWidth="10" defaultRowHeight="16" x14ac:dyDescent="0.2"/>
  <sheetData>
    <row r="1" spans="1:14" x14ac:dyDescent="0.2">
      <c r="A1" s="5" t="s">
        <v>66</v>
      </c>
      <c r="B1" s="5" t="s">
        <v>67</v>
      </c>
      <c r="C1" s="5" t="s">
        <v>69</v>
      </c>
      <c r="D1" s="5" t="s">
        <v>70</v>
      </c>
      <c r="F1" t="s">
        <v>15</v>
      </c>
    </row>
    <row r="2" spans="1:14" ht="17" thickBot="1" x14ac:dyDescent="0.25">
      <c r="A2" s="5">
        <v>209.5</v>
      </c>
      <c r="B2" s="5">
        <v>35</v>
      </c>
      <c r="C2" s="5">
        <f>B2*B2</f>
        <v>1225</v>
      </c>
      <c r="D2" s="5">
        <f>C2*B2</f>
        <v>42875</v>
      </c>
    </row>
    <row r="3" spans="1:14" x14ac:dyDescent="0.2">
      <c r="A3" s="5">
        <v>207.8</v>
      </c>
      <c r="B3" s="5">
        <v>60</v>
      </c>
      <c r="C3" s="5">
        <f t="shared" ref="C3:C19" si="0">B3*B3</f>
        <v>3600</v>
      </c>
      <c r="D3" s="5">
        <f t="shared" ref="D3:D19" si="1">C3*B3</f>
        <v>216000</v>
      </c>
      <c r="F3" s="13" t="s">
        <v>16</v>
      </c>
      <c r="G3" s="13"/>
    </row>
    <row r="4" spans="1:14" x14ac:dyDescent="0.2">
      <c r="A4" s="5">
        <v>184.3</v>
      </c>
      <c r="B4" s="5">
        <v>45</v>
      </c>
      <c r="C4" s="5">
        <f t="shared" si="0"/>
        <v>2025</v>
      </c>
      <c r="D4" s="5">
        <f t="shared" si="1"/>
        <v>91125</v>
      </c>
      <c r="F4" s="1" t="s">
        <v>17</v>
      </c>
      <c r="G4" s="1">
        <v>0.83652440711429465</v>
      </c>
    </row>
    <row r="5" spans="1:14" x14ac:dyDescent="0.2">
      <c r="A5" s="5">
        <v>198.9</v>
      </c>
      <c r="B5" s="5">
        <v>55</v>
      </c>
      <c r="C5" s="5">
        <f t="shared" si="0"/>
        <v>3025</v>
      </c>
      <c r="D5" s="5">
        <f t="shared" si="1"/>
        <v>166375</v>
      </c>
      <c r="F5" s="1" t="s">
        <v>18</v>
      </c>
      <c r="G5" s="1">
        <v>0.69977308369792213</v>
      </c>
    </row>
    <row r="6" spans="1:14" x14ac:dyDescent="0.2">
      <c r="A6" s="5">
        <v>201</v>
      </c>
      <c r="B6" s="5">
        <v>30</v>
      </c>
      <c r="C6" s="5">
        <f t="shared" si="0"/>
        <v>900</v>
      </c>
      <c r="D6" s="5">
        <f t="shared" si="1"/>
        <v>27000</v>
      </c>
      <c r="F6" s="1" t="s">
        <v>19</v>
      </c>
      <c r="G6" s="1">
        <v>0.635438744490334</v>
      </c>
    </row>
    <row r="7" spans="1:14" x14ac:dyDescent="0.2">
      <c r="A7" s="5">
        <v>198.2</v>
      </c>
      <c r="B7" s="5">
        <v>50</v>
      </c>
      <c r="C7" s="5">
        <f t="shared" si="0"/>
        <v>2500</v>
      </c>
      <c r="D7" s="5">
        <f t="shared" si="1"/>
        <v>125000</v>
      </c>
      <c r="F7" s="1" t="s">
        <v>4</v>
      </c>
      <c r="G7" s="1">
        <v>5.9996322380936347</v>
      </c>
    </row>
    <row r="8" spans="1:14" ht="17" thickBot="1" x14ac:dyDescent="0.25">
      <c r="A8" s="5">
        <v>188.2</v>
      </c>
      <c r="B8" s="5">
        <v>25</v>
      </c>
      <c r="C8" s="5">
        <f t="shared" si="0"/>
        <v>625</v>
      </c>
      <c r="D8" s="5">
        <f t="shared" si="1"/>
        <v>15625</v>
      </c>
      <c r="F8" s="2" t="s">
        <v>20</v>
      </c>
      <c r="G8" s="2">
        <v>18</v>
      </c>
    </row>
    <row r="9" spans="1:14" x14ac:dyDescent="0.2">
      <c r="A9" s="5">
        <v>191.5</v>
      </c>
      <c r="B9" s="5">
        <v>45</v>
      </c>
      <c r="C9" s="5">
        <f t="shared" si="0"/>
        <v>2025</v>
      </c>
      <c r="D9" s="5">
        <f t="shared" si="1"/>
        <v>91125</v>
      </c>
    </row>
    <row r="10" spans="1:14" ht="17" thickBot="1" x14ac:dyDescent="0.25">
      <c r="A10" s="5">
        <v>206</v>
      </c>
      <c r="B10" s="5">
        <v>35</v>
      </c>
      <c r="C10" s="5">
        <f t="shared" si="0"/>
        <v>1225</v>
      </c>
      <c r="D10" s="5">
        <f t="shared" si="1"/>
        <v>42875</v>
      </c>
      <c r="F10" t="s">
        <v>21</v>
      </c>
    </row>
    <row r="11" spans="1:14" x14ac:dyDescent="0.2">
      <c r="A11" s="5">
        <v>194.7</v>
      </c>
      <c r="B11" s="5">
        <v>50</v>
      </c>
      <c r="C11" s="5">
        <f t="shared" si="0"/>
        <v>2500</v>
      </c>
      <c r="D11" s="5">
        <f t="shared" si="1"/>
        <v>125000</v>
      </c>
      <c r="F11" s="3"/>
      <c r="G11" s="3" t="s">
        <v>26</v>
      </c>
      <c r="H11" s="3" t="s">
        <v>27</v>
      </c>
      <c r="I11" s="3" t="s">
        <v>28</v>
      </c>
      <c r="J11" s="3" t="s">
        <v>29</v>
      </c>
      <c r="K11" s="3" t="s">
        <v>30</v>
      </c>
    </row>
    <row r="12" spans="1:14" x14ac:dyDescent="0.2">
      <c r="A12" s="5">
        <v>199.1</v>
      </c>
      <c r="B12" s="5">
        <v>25</v>
      </c>
      <c r="C12" s="5">
        <f t="shared" si="0"/>
        <v>625</v>
      </c>
      <c r="D12" s="5">
        <f t="shared" si="1"/>
        <v>15625</v>
      </c>
      <c r="F12" s="1" t="s">
        <v>22</v>
      </c>
      <c r="G12" s="1">
        <v>3</v>
      </c>
      <c r="H12" s="1">
        <v>1174.5862265512308</v>
      </c>
      <c r="I12" s="1">
        <v>391.52874218374359</v>
      </c>
      <c r="J12" s="1">
        <v>10.877131751364677</v>
      </c>
      <c r="K12" s="1">
        <v>5.9303748482895415E-4</v>
      </c>
    </row>
    <row r="13" spans="1:14" x14ac:dyDescent="0.2">
      <c r="A13" s="5">
        <v>176.7</v>
      </c>
      <c r="B13" s="5">
        <v>20</v>
      </c>
      <c r="C13" s="5">
        <f t="shared" si="0"/>
        <v>400</v>
      </c>
      <c r="D13" s="5">
        <f t="shared" si="1"/>
        <v>8000</v>
      </c>
      <c r="F13" s="1" t="s">
        <v>23</v>
      </c>
      <c r="G13" s="1">
        <v>14</v>
      </c>
      <c r="H13" s="1">
        <v>503.93821789321413</v>
      </c>
      <c r="I13" s="1">
        <v>35.995586992372438</v>
      </c>
      <c r="J13" s="1"/>
      <c r="K13" s="1"/>
    </row>
    <row r="14" spans="1:14" ht="17" thickBot="1" x14ac:dyDescent="0.25">
      <c r="A14" s="5">
        <v>211.3</v>
      </c>
      <c r="B14" s="5">
        <v>60</v>
      </c>
      <c r="C14" s="5">
        <f t="shared" si="0"/>
        <v>3600</v>
      </c>
      <c r="D14" s="5">
        <f t="shared" si="1"/>
        <v>216000</v>
      </c>
      <c r="F14" s="2" t="s">
        <v>24</v>
      </c>
      <c r="G14" s="2">
        <v>17</v>
      </c>
      <c r="H14" s="2">
        <v>1678.524444444445</v>
      </c>
      <c r="I14" s="2"/>
      <c r="J14" s="2"/>
      <c r="K14" s="2"/>
    </row>
    <row r="15" spans="1:14" ht="17" thickBot="1" x14ac:dyDescent="0.25">
      <c r="A15" s="5">
        <v>206.7</v>
      </c>
      <c r="B15" s="5">
        <v>30</v>
      </c>
      <c r="C15" s="5">
        <f t="shared" si="0"/>
        <v>900</v>
      </c>
      <c r="D15" s="5">
        <f t="shared" si="1"/>
        <v>27000</v>
      </c>
    </row>
    <row r="16" spans="1:14" x14ac:dyDescent="0.2">
      <c r="A16" s="5">
        <v>198.6</v>
      </c>
      <c r="B16" s="5">
        <v>40</v>
      </c>
      <c r="C16" s="5">
        <f t="shared" si="0"/>
        <v>1600</v>
      </c>
      <c r="D16" s="5">
        <f t="shared" si="1"/>
        <v>64000</v>
      </c>
      <c r="F16" s="3"/>
      <c r="G16" s="3" t="s">
        <v>31</v>
      </c>
      <c r="H16" s="3" t="s">
        <v>4</v>
      </c>
      <c r="I16" s="3" t="s">
        <v>32</v>
      </c>
      <c r="J16" s="3" t="s">
        <v>33</v>
      </c>
      <c r="K16" s="3" t="s">
        <v>34</v>
      </c>
      <c r="L16" s="3" t="s">
        <v>35</v>
      </c>
      <c r="M16" s="3" t="s">
        <v>36</v>
      </c>
      <c r="N16" s="3" t="s">
        <v>37</v>
      </c>
    </row>
    <row r="17" spans="1:14" x14ac:dyDescent="0.2">
      <c r="A17" s="5">
        <v>189.1</v>
      </c>
      <c r="B17" s="5">
        <v>40</v>
      </c>
      <c r="C17" s="5">
        <f t="shared" si="0"/>
        <v>1600</v>
      </c>
      <c r="D17" s="5">
        <f t="shared" si="1"/>
        <v>64000</v>
      </c>
      <c r="F17" s="1" t="s">
        <v>25</v>
      </c>
      <c r="G17" s="1">
        <v>-41.24502164502286</v>
      </c>
      <c r="H17" s="1">
        <v>49.14161924533245</v>
      </c>
      <c r="I17" s="1">
        <v>-0.83930937316316412</v>
      </c>
      <c r="J17" s="1">
        <v>0.4153981449320665</v>
      </c>
      <c r="K17" s="1">
        <v>-146.64331242513728</v>
      </c>
      <c r="L17" s="1">
        <v>64.153269135091563</v>
      </c>
      <c r="M17" s="1">
        <v>-146.64331242513728</v>
      </c>
      <c r="N17" s="1">
        <v>64.153269135091563</v>
      </c>
    </row>
    <row r="18" spans="1:14" x14ac:dyDescent="0.2">
      <c r="A18" s="5">
        <v>184.3</v>
      </c>
      <c r="B18" s="5">
        <v>20</v>
      </c>
      <c r="C18" s="5">
        <f t="shared" si="0"/>
        <v>400</v>
      </c>
      <c r="D18" s="5">
        <f t="shared" si="1"/>
        <v>8000</v>
      </c>
      <c r="F18" s="1" t="s">
        <v>67</v>
      </c>
      <c r="G18" s="1">
        <v>19.496048581048701</v>
      </c>
      <c r="H18" s="1">
        <v>4.1241213073518628</v>
      </c>
      <c r="I18" s="1">
        <v>4.7273218045972802</v>
      </c>
      <c r="J18" s="1">
        <v>3.2402194333528333E-4</v>
      </c>
      <c r="K18" s="1">
        <v>10.650688101682254</v>
      </c>
      <c r="L18" s="1">
        <v>28.341409060415145</v>
      </c>
      <c r="M18" s="1">
        <v>10.650688101682254</v>
      </c>
      <c r="N18" s="1">
        <v>28.341409060415145</v>
      </c>
    </row>
    <row r="19" spans="1:14" x14ac:dyDescent="0.2">
      <c r="A19" s="5">
        <v>206.5</v>
      </c>
      <c r="B19" s="5">
        <v>55</v>
      </c>
      <c r="C19" s="5">
        <f t="shared" si="0"/>
        <v>3025</v>
      </c>
      <c r="D19" s="5">
        <f t="shared" si="1"/>
        <v>166375</v>
      </c>
      <c r="F19" s="1" t="s">
        <v>69</v>
      </c>
      <c r="G19" s="1">
        <v>-0.5043001443001478</v>
      </c>
      <c r="H19" s="1">
        <v>0.10829788659436003</v>
      </c>
      <c r="I19" s="1">
        <v>-4.65660189832745</v>
      </c>
      <c r="J19" s="1">
        <v>3.7041642058794879E-4</v>
      </c>
      <c r="K19" s="1">
        <v>-0.73657600979736326</v>
      </c>
      <c r="L19" s="1">
        <v>-0.27202427880293234</v>
      </c>
      <c r="M19" s="1">
        <v>-0.73657600979736326</v>
      </c>
      <c r="N19" s="1">
        <v>-0.27202427880293234</v>
      </c>
    </row>
    <row r="20" spans="1:14" ht="17" thickBot="1" x14ac:dyDescent="0.25">
      <c r="F20" s="2" t="s">
        <v>70</v>
      </c>
      <c r="G20" s="2">
        <v>4.1629629629629959E-3</v>
      </c>
      <c r="H20" s="2">
        <v>8.9887805105617392E-4</v>
      </c>
      <c r="I20" s="2">
        <v>4.6312878127033477</v>
      </c>
      <c r="J20" s="2">
        <v>3.886459816600535E-4</v>
      </c>
      <c r="K20" s="2">
        <v>2.2350612849962137E-3</v>
      </c>
      <c r="L20" s="2">
        <v>6.0908646409297777E-3</v>
      </c>
      <c r="M20" s="2">
        <v>2.2350612849962137E-3</v>
      </c>
      <c r="N20" s="2">
        <v>6.0908646409297777E-3</v>
      </c>
    </row>
    <row r="24" spans="1:14" x14ac:dyDescent="0.2">
      <c r="F24" t="s">
        <v>38</v>
      </c>
    </row>
    <row r="25" spans="1:14" ht="17" thickBot="1" x14ac:dyDescent="0.25"/>
    <row r="26" spans="1:14" ht="17" thickBot="1" x14ac:dyDescent="0.25">
      <c r="F26" s="3" t="s">
        <v>39</v>
      </c>
      <c r="G26" s="3" t="s">
        <v>83</v>
      </c>
      <c r="H26" s="3" t="s">
        <v>40</v>
      </c>
    </row>
    <row r="27" spans="1:14" x14ac:dyDescent="0.2">
      <c r="F27" s="1">
        <v>1</v>
      </c>
      <c r="G27" s="1">
        <v>201.83603896103907</v>
      </c>
      <c r="H27" s="1">
        <v>7.6639610389609345</v>
      </c>
      <c r="J27" s="3" t="s">
        <v>11</v>
      </c>
      <c r="K27" s="3" t="s">
        <v>13</v>
      </c>
    </row>
    <row r="28" spans="1:14" x14ac:dyDescent="0.2">
      <c r="F28" s="1">
        <v>2</v>
      </c>
      <c r="G28" s="1">
        <v>212.23737373737413</v>
      </c>
      <c r="H28" s="1">
        <v>-4.4373737373741164</v>
      </c>
      <c r="J28" s="1">
        <v>-9.9193722943722946</v>
      </c>
      <c r="K28" s="1">
        <v>1</v>
      </c>
    </row>
    <row r="29" spans="1:14" x14ac:dyDescent="0.2">
      <c r="F29" s="1">
        <v>3</v>
      </c>
      <c r="G29" s="1">
        <v>194.21937229437231</v>
      </c>
      <c r="H29" s="1">
        <v>-9.9193722943722946</v>
      </c>
      <c r="J29" s="1">
        <v>-5.3501984126984752</v>
      </c>
      <c r="K29" s="1">
        <v>2</v>
      </c>
    </row>
    <row r="30" spans="1:14" x14ac:dyDescent="0.2">
      <c r="F30" s="1">
        <v>4</v>
      </c>
      <c r="G30" s="1">
        <v>198.14267676767702</v>
      </c>
      <c r="H30" s="1">
        <v>0.75732323232298882</v>
      </c>
      <c r="J30" s="1">
        <v>-0.78102453102465574</v>
      </c>
      <c r="K30" s="1">
        <v>5</v>
      </c>
    </row>
    <row r="31" spans="1:14" x14ac:dyDescent="0.2">
      <c r="F31" s="1">
        <v>5</v>
      </c>
      <c r="G31" s="1">
        <v>202.16630591630599</v>
      </c>
      <c r="H31" s="1">
        <v>-1.166305916305987</v>
      </c>
      <c r="J31" s="1">
        <v>3.7881493506491637</v>
      </c>
      <c r="K31" s="1">
        <v>4</v>
      </c>
    </row>
    <row r="32" spans="1:14" ht="17" thickBot="1" x14ac:dyDescent="0.25">
      <c r="F32" s="1">
        <v>6</v>
      </c>
      <c r="G32" s="1">
        <v>193.17741702741728</v>
      </c>
      <c r="H32" s="1">
        <v>5.0225829725827111</v>
      </c>
      <c r="J32" s="2" t="s">
        <v>12</v>
      </c>
      <c r="K32" s="2">
        <v>6</v>
      </c>
    </row>
    <row r="33" spans="6:11" x14ac:dyDescent="0.2">
      <c r="F33" s="1">
        <v>7</v>
      </c>
      <c r="G33" s="1">
        <v>196.01489898989911</v>
      </c>
      <c r="H33" s="1">
        <v>-7.8148989898991204</v>
      </c>
    </row>
    <row r="34" spans="6:11" ht="17" thickBot="1" x14ac:dyDescent="0.25">
      <c r="F34" s="1">
        <v>8</v>
      </c>
      <c r="G34" s="1">
        <v>194.21937229437231</v>
      </c>
      <c r="H34" s="1">
        <v>-2.719372294372306</v>
      </c>
    </row>
    <row r="35" spans="6:11" x14ac:dyDescent="0.2">
      <c r="F35" s="1">
        <v>9</v>
      </c>
      <c r="G35" s="1">
        <v>201.83603896103907</v>
      </c>
      <c r="H35" s="1">
        <v>4.1639610389609345</v>
      </c>
      <c r="J35" s="3" t="s">
        <v>11</v>
      </c>
      <c r="K35" s="3" t="s">
        <v>13</v>
      </c>
    </row>
    <row r="36" spans="6:11" x14ac:dyDescent="0.2">
      <c r="F36" s="1">
        <v>10</v>
      </c>
      <c r="G36" s="1">
        <v>193.17741702741728</v>
      </c>
      <c r="H36" s="1">
        <v>1.5225829725827111</v>
      </c>
      <c r="J36" s="1">
        <v>-9.9193722943722946</v>
      </c>
      <c r="K36" s="1">
        <v>1</v>
      </c>
    </row>
    <row r="37" spans="6:11" x14ac:dyDescent="0.2">
      <c r="F37" s="1">
        <v>11</v>
      </c>
      <c r="G37" s="1">
        <v>196.01489898989911</v>
      </c>
      <c r="H37" s="1">
        <v>3.0851010101008853</v>
      </c>
      <c r="J37" s="1">
        <v>-5.3501984126984752</v>
      </c>
      <c r="K37" s="1">
        <v>2</v>
      </c>
    </row>
    <row r="38" spans="6:11" x14ac:dyDescent="0.2">
      <c r="F38" s="1">
        <v>12</v>
      </c>
      <c r="G38" s="1">
        <v>180.259595959596</v>
      </c>
      <c r="H38" s="1">
        <v>-3.5595959595960096</v>
      </c>
      <c r="J38" s="1">
        <v>-0.78102453102465574</v>
      </c>
      <c r="K38" s="1">
        <v>5</v>
      </c>
    </row>
    <row r="39" spans="6:11" x14ac:dyDescent="0.2">
      <c r="F39" s="1">
        <v>13</v>
      </c>
      <c r="G39" s="1">
        <v>212.23737373737413</v>
      </c>
      <c r="H39" s="1">
        <v>-0.93737373737411644</v>
      </c>
      <c r="J39" s="1">
        <v>3.7881493506491637</v>
      </c>
      <c r="K39" s="1">
        <v>4</v>
      </c>
    </row>
    <row r="40" spans="6:11" ht="17" thickBot="1" x14ac:dyDescent="0.25">
      <c r="F40" s="1">
        <v>14</v>
      </c>
      <c r="G40" s="1">
        <v>202.16630591630599</v>
      </c>
      <c r="H40" s="1">
        <v>4.5336940836940016</v>
      </c>
      <c r="J40" s="2" t="s">
        <v>12</v>
      </c>
      <c r="K40" s="2">
        <v>6</v>
      </c>
    </row>
    <row r="41" spans="6:11" x14ac:dyDescent="0.2">
      <c r="F41" s="1">
        <v>15</v>
      </c>
      <c r="G41" s="1">
        <v>198.14632034632035</v>
      </c>
      <c r="H41" s="1">
        <v>0.45367965367964302</v>
      </c>
    </row>
    <row r="42" spans="6:11" x14ac:dyDescent="0.2">
      <c r="F42" s="1">
        <v>16</v>
      </c>
      <c r="G42" s="1">
        <v>198.14632034632035</v>
      </c>
      <c r="H42" s="1">
        <v>-9.046320346320357</v>
      </c>
    </row>
    <row r="43" spans="6:11" x14ac:dyDescent="0.2">
      <c r="F43" s="1">
        <v>17</v>
      </c>
      <c r="G43" s="1">
        <v>180.259595959596</v>
      </c>
      <c r="H43" s="1">
        <v>4.0404040404040131</v>
      </c>
    </row>
    <row r="44" spans="6:11" ht="17" thickBot="1" x14ac:dyDescent="0.25">
      <c r="F44" s="2">
        <v>18</v>
      </c>
      <c r="G44" s="2">
        <v>198.14267676767702</v>
      </c>
      <c r="H44" s="2">
        <v>8.3573232323229831</v>
      </c>
    </row>
    <row r="52" spans="1:3" ht="17" thickBot="1" x14ac:dyDescent="0.25"/>
    <row r="53" spans="1:3" ht="17" thickBot="1" x14ac:dyDescent="0.25">
      <c r="B53" s="3" t="s">
        <v>40</v>
      </c>
    </row>
    <row r="54" spans="1:3" x14ac:dyDescent="0.2">
      <c r="A54" s="3" t="s">
        <v>40</v>
      </c>
      <c r="B54" s="1">
        <v>7.6639610389609345</v>
      </c>
      <c r="C54" s="3" t="s">
        <v>40</v>
      </c>
    </row>
    <row r="55" spans="1:3" x14ac:dyDescent="0.2">
      <c r="A55" s="1">
        <v>7.6639610389609345</v>
      </c>
      <c r="B55" s="1">
        <v>-4.4373737373741164</v>
      </c>
      <c r="C55" s="1">
        <v>7.6639610389609345</v>
      </c>
    </row>
    <row r="56" spans="1:3" x14ac:dyDescent="0.2">
      <c r="A56" s="1">
        <v>-4.4373737373741164</v>
      </c>
      <c r="B56" s="1">
        <v>-9.9193722943722946</v>
      </c>
      <c r="C56" s="1">
        <v>-4.4373737373741164</v>
      </c>
    </row>
    <row r="57" spans="1:3" x14ac:dyDescent="0.2">
      <c r="A57" s="1">
        <v>-9.9193722943722946</v>
      </c>
      <c r="B57" s="1">
        <v>0.75732323232298882</v>
      </c>
      <c r="C57" s="1">
        <v>-9.9193722943722946</v>
      </c>
    </row>
    <row r="58" spans="1:3" x14ac:dyDescent="0.2">
      <c r="A58" s="1">
        <v>0.75732323232298882</v>
      </c>
      <c r="B58" s="1">
        <v>-1.166305916305987</v>
      </c>
      <c r="C58" s="1">
        <v>0.75732323232298882</v>
      </c>
    </row>
    <row r="59" spans="1:3" x14ac:dyDescent="0.2">
      <c r="A59" s="1">
        <v>-1.166305916305987</v>
      </c>
      <c r="B59" s="1">
        <v>5.0225829725827111</v>
      </c>
      <c r="C59" s="1">
        <v>-1.166305916305987</v>
      </c>
    </row>
    <row r="60" spans="1:3" x14ac:dyDescent="0.2">
      <c r="A60" s="1">
        <v>5.0225829725827111</v>
      </c>
      <c r="B60" s="1">
        <v>-7.8148989898991204</v>
      </c>
      <c r="C60" s="1">
        <v>5.0225829725827111</v>
      </c>
    </row>
    <row r="61" spans="1:3" x14ac:dyDescent="0.2">
      <c r="A61" s="1">
        <v>-7.8148989898991204</v>
      </c>
      <c r="B61" s="1">
        <v>-2.719372294372306</v>
      </c>
      <c r="C61" s="1">
        <v>-7.8148989898991204</v>
      </c>
    </row>
    <row r="62" spans="1:3" x14ac:dyDescent="0.2">
      <c r="A62" s="1">
        <v>-2.719372294372306</v>
      </c>
      <c r="B62" s="1">
        <v>4.1639610389609345</v>
      </c>
      <c r="C62" s="1">
        <v>-2.719372294372306</v>
      </c>
    </row>
    <row r="63" spans="1:3" x14ac:dyDescent="0.2">
      <c r="A63" s="1">
        <v>4.1639610389609345</v>
      </c>
      <c r="B63" s="1">
        <v>1.5225829725827111</v>
      </c>
      <c r="C63" s="1">
        <v>4.1639610389609345</v>
      </c>
    </row>
    <row r="64" spans="1:3" x14ac:dyDescent="0.2">
      <c r="A64" s="1">
        <v>1.5225829725827111</v>
      </c>
      <c r="B64" s="1">
        <v>3.0851010101008853</v>
      </c>
      <c r="C64" s="1">
        <v>1.5225829725827111</v>
      </c>
    </row>
    <row r="65" spans="1:3" x14ac:dyDescent="0.2">
      <c r="A65" s="1">
        <v>3.0851010101008853</v>
      </c>
      <c r="B65" s="1">
        <v>-3.5595959595960096</v>
      </c>
      <c r="C65" s="1">
        <v>3.0851010101008853</v>
      </c>
    </row>
    <row r="66" spans="1:3" x14ac:dyDescent="0.2">
      <c r="A66" s="1">
        <v>-3.5595959595960096</v>
      </c>
      <c r="B66" s="1">
        <v>-0.93737373737411644</v>
      </c>
      <c r="C66" s="1">
        <v>-3.5595959595960096</v>
      </c>
    </row>
    <row r="67" spans="1:3" x14ac:dyDescent="0.2">
      <c r="A67" s="1">
        <v>-0.93737373737411644</v>
      </c>
      <c r="B67" s="1">
        <v>4.5336940836940016</v>
      </c>
      <c r="C67" s="1">
        <v>-0.93737373737411644</v>
      </c>
    </row>
    <row r="68" spans="1:3" x14ac:dyDescent="0.2">
      <c r="A68" s="1">
        <v>4.5336940836940016</v>
      </c>
      <c r="B68" s="1">
        <v>0.45367965367964302</v>
      </c>
      <c r="C68" s="1">
        <v>4.5336940836940016</v>
      </c>
    </row>
    <row r="69" spans="1:3" x14ac:dyDescent="0.2">
      <c r="A69" s="1">
        <v>0.45367965367964302</v>
      </c>
      <c r="B69" s="1">
        <v>-9.046320346320357</v>
      </c>
      <c r="C69" s="1">
        <v>0.45367965367964302</v>
      </c>
    </row>
    <row r="70" spans="1:3" x14ac:dyDescent="0.2">
      <c r="A70" s="1">
        <v>-9.046320346320357</v>
      </c>
      <c r="B70" s="1">
        <v>4.0404040404040131</v>
      </c>
      <c r="C70" s="1">
        <v>-9.046320346320357</v>
      </c>
    </row>
    <row r="71" spans="1:3" ht="17" thickBot="1" x14ac:dyDescent="0.25">
      <c r="A71" s="1">
        <v>4.0404040404040131</v>
      </c>
      <c r="B71" s="2">
        <v>8.3573232323229831</v>
      </c>
      <c r="C71" s="1">
        <v>4.0404040404040131</v>
      </c>
    </row>
    <row r="72" spans="1:3" ht="17" thickBot="1" x14ac:dyDescent="0.25">
      <c r="A72" s="2">
        <v>8.3573232323229831</v>
      </c>
      <c r="C72" s="2">
        <v>8.3573232323229831</v>
      </c>
    </row>
    <row r="78" spans="1:3" ht="17" thickBot="1" x14ac:dyDescent="0.25"/>
    <row r="79" spans="1:3" ht="17" thickBot="1" x14ac:dyDescent="0.25">
      <c r="B79" s="3" t="s">
        <v>40</v>
      </c>
    </row>
    <row r="80" spans="1:3" x14ac:dyDescent="0.2">
      <c r="A80" s="3" t="s">
        <v>40</v>
      </c>
      <c r="B80" s="1">
        <v>7.6639610389609345</v>
      </c>
    </row>
    <row r="81" spans="1:2" x14ac:dyDescent="0.2">
      <c r="A81" s="1">
        <v>7.6639610389609345</v>
      </c>
      <c r="B81" s="1">
        <v>-4.4373737373741164</v>
      </c>
    </row>
    <row r="82" spans="1:2" x14ac:dyDescent="0.2">
      <c r="A82" s="1">
        <v>-4.4373737373741164</v>
      </c>
      <c r="B82" s="1">
        <v>-9.9193722943722946</v>
      </c>
    </row>
    <row r="83" spans="1:2" x14ac:dyDescent="0.2">
      <c r="A83" s="1">
        <v>-9.9193722943722946</v>
      </c>
      <c r="B83" s="1">
        <v>0.75732323232298882</v>
      </c>
    </row>
    <row r="84" spans="1:2" x14ac:dyDescent="0.2">
      <c r="A84" s="1">
        <v>0.75732323232298882</v>
      </c>
      <c r="B84" s="1">
        <v>-1.166305916305987</v>
      </c>
    </row>
    <row r="85" spans="1:2" x14ac:dyDescent="0.2">
      <c r="A85" s="1">
        <v>-1.166305916305987</v>
      </c>
      <c r="B85" s="1">
        <v>5.0225829725827111</v>
      </c>
    </row>
    <row r="86" spans="1:2" x14ac:dyDescent="0.2">
      <c r="A86" s="1">
        <v>5.0225829725827111</v>
      </c>
      <c r="B86" s="1">
        <v>-7.8148989898991204</v>
      </c>
    </row>
    <row r="87" spans="1:2" x14ac:dyDescent="0.2">
      <c r="A87" s="1">
        <v>-7.8148989898991204</v>
      </c>
      <c r="B87" s="1">
        <v>-2.719372294372306</v>
      </c>
    </row>
    <row r="88" spans="1:2" x14ac:dyDescent="0.2">
      <c r="A88" s="1">
        <v>-2.719372294372306</v>
      </c>
      <c r="B88" s="1">
        <v>4.1639610389609345</v>
      </c>
    </row>
    <row r="89" spans="1:2" x14ac:dyDescent="0.2">
      <c r="A89" s="1">
        <v>4.1639610389609345</v>
      </c>
      <c r="B89" s="1">
        <v>1.5225829725827111</v>
      </c>
    </row>
    <row r="90" spans="1:2" x14ac:dyDescent="0.2">
      <c r="A90" s="1">
        <v>1.5225829725827111</v>
      </c>
      <c r="B90" s="1">
        <v>3.0851010101008853</v>
      </c>
    </row>
    <row r="91" spans="1:2" x14ac:dyDescent="0.2">
      <c r="A91" s="1">
        <v>3.0851010101008853</v>
      </c>
      <c r="B91" s="1">
        <v>-3.5595959595960096</v>
      </c>
    </row>
    <row r="92" spans="1:2" x14ac:dyDescent="0.2">
      <c r="A92" s="1">
        <v>-3.5595959595960096</v>
      </c>
      <c r="B92" s="1">
        <v>-0.93737373737411644</v>
      </c>
    </row>
    <row r="93" spans="1:2" x14ac:dyDescent="0.2">
      <c r="A93" s="1">
        <v>-0.93737373737411644</v>
      </c>
      <c r="B93" s="1">
        <v>4.5336940836940016</v>
      </c>
    </row>
    <row r="94" spans="1:2" x14ac:dyDescent="0.2">
      <c r="A94" s="1">
        <v>4.5336940836940016</v>
      </c>
      <c r="B94" s="1">
        <v>0.45367965367964302</v>
      </c>
    </row>
    <row r="95" spans="1:2" x14ac:dyDescent="0.2">
      <c r="A95" s="1">
        <v>0.45367965367964302</v>
      </c>
      <c r="B95" s="1">
        <v>-9.046320346320357</v>
      </c>
    </row>
    <row r="96" spans="1:2" x14ac:dyDescent="0.2">
      <c r="A96" s="1">
        <v>-9.046320346320357</v>
      </c>
      <c r="B96" s="1">
        <v>4.0404040404040131</v>
      </c>
    </row>
    <row r="97" spans="1:2" ht="17" thickBot="1" x14ac:dyDescent="0.25">
      <c r="A97" s="1">
        <v>4.0404040404040131</v>
      </c>
      <c r="B97" s="2">
        <v>8.3573232323229831</v>
      </c>
    </row>
    <row r="98" spans="1:2" ht="17" thickBot="1" x14ac:dyDescent="0.25">
      <c r="A98" s="2">
        <v>8.3573232323229831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opLeftCell="A117" workbookViewId="0">
      <selection activeCell="A122" sqref="A122:I171"/>
    </sheetView>
  </sheetViews>
  <sheetFormatPr baseColWidth="10" defaultRowHeight="16" x14ac:dyDescent="0.2"/>
  <cols>
    <col min="1" max="1" width="15" customWidth="1"/>
    <col min="2" max="2" width="13.83203125" customWidth="1"/>
  </cols>
  <sheetData>
    <row r="1" spans="1:5" x14ac:dyDescent="0.2">
      <c r="A1" s="5" t="s">
        <v>66</v>
      </c>
      <c r="B1" s="5" t="s">
        <v>67</v>
      </c>
      <c r="C1" s="5" t="s">
        <v>69</v>
      </c>
      <c r="D1" s="5" t="s">
        <v>70</v>
      </c>
      <c r="E1" s="5" t="s">
        <v>85</v>
      </c>
    </row>
    <row r="2" spans="1:5" x14ac:dyDescent="0.2">
      <c r="A2" s="5">
        <v>209.5</v>
      </c>
      <c r="B2" s="5">
        <v>35</v>
      </c>
      <c r="C2" s="5">
        <f>B2*B2</f>
        <v>1225</v>
      </c>
      <c r="D2" s="5">
        <f>C2*B2</f>
        <v>42875</v>
      </c>
      <c r="E2" s="5">
        <f>D2*B2</f>
        <v>1500625</v>
      </c>
    </row>
    <row r="3" spans="1:5" x14ac:dyDescent="0.2">
      <c r="A3" s="5">
        <v>207.8</v>
      </c>
      <c r="B3" s="5">
        <v>60</v>
      </c>
      <c r="C3" s="5">
        <f t="shared" ref="C3:C19" si="0">B3*B3</f>
        <v>3600</v>
      </c>
      <c r="D3" s="5">
        <f t="shared" ref="D3:D19" si="1">C3*B3</f>
        <v>216000</v>
      </c>
      <c r="E3" s="5">
        <f t="shared" ref="E3:E19" si="2">D3*B3</f>
        <v>12960000</v>
      </c>
    </row>
    <row r="4" spans="1:5" x14ac:dyDescent="0.2">
      <c r="A4" s="5">
        <v>184.3</v>
      </c>
      <c r="B4" s="5">
        <v>45</v>
      </c>
      <c r="C4" s="5">
        <f t="shared" si="0"/>
        <v>2025</v>
      </c>
      <c r="D4" s="5">
        <f t="shared" si="1"/>
        <v>91125</v>
      </c>
      <c r="E4" s="5">
        <f t="shared" si="2"/>
        <v>4100625</v>
      </c>
    </row>
    <row r="5" spans="1:5" x14ac:dyDescent="0.2">
      <c r="A5" s="5">
        <v>198.9</v>
      </c>
      <c r="B5" s="5">
        <v>55</v>
      </c>
      <c r="C5" s="5">
        <f t="shared" si="0"/>
        <v>3025</v>
      </c>
      <c r="D5" s="5">
        <f t="shared" si="1"/>
        <v>166375</v>
      </c>
      <c r="E5" s="5">
        <f t="shared" si="2"/>
        <v>9150625</v>
      </c>
    </row>
    <row r="6" spans="1:5" x14ac:dyDescent="0.2">
      <c r="A6" s="5">
        <v>201</v>
      </c>
      <c r="B6" s="5">
        <v>30</v>
      </c>
      <c r="C6" s="5">
        <f t="shared" si="0"/>
        <v>900</v>
      </c>
      <c r="D6" s="5">
        <f t="shared" si="1"/>
        <v>27000</v>
      </c>
      <c r="E6" s="5">
        <f t="shared" si="2"/>
        <v>810000</v>
      </c>
    </row>
    <row r="7" spans="1:5" x14ac:dyDescent="0.2">
      <c r="A7" s="5">
        <v>198.2</v>
      </c>
      <c r="B7" s="5">
        <v>50</v>
      </c>
      <c r="C7" s="5">
        <f t="shared" si="0"/>
        <v>2500</v>
      </c>
      <c r="D7" s="5">
        <f t="shared" si="1"/>
        <v>125000</v>
      </c>
      <c r="E7" s="5">
        <f t="shared" si="2"/>
        <v>6250000</v>
      </c>
    </row>
    <row r="8" spans="1:5" x14ac:dyDescent="0.2">
      <c r="A8" s="5">
        <v>188.2</v>
      </c>
      <c r="B8" s="5">
        <v>25</v>
      </c>
      <c r="C8" s="5">
        <f t="shared" si="0"/>
        <v>625</v>
      </c>
      <c r="D8" s="5">
        <f t="shared" si="1"/>
        <v>15625</v>
      </c>
      <c r="E8" s="5">
        <f t="shared" si="2"/>
        <v>390625</v>
      </c>
    </row>
    <row r="9" spans="1:5" x14ac:dyDescent="0.2">
      <c r="A9" s="5">
        <v>191.5</v>
      </c>
      <c r="B9" s="5">
        <v>45</v>
      </c>
      <c r="C9" s="5">
        <f t="shared" si="0"/>
        <v>2025</v>
      </c>
      <c r="D9" s="5">
        <f t="shared" si="1"/>
        <v>91125</v>
      </c>
      <c r="E9" s="5">
        <f t="shared" si="2"/>
        <v>4100625</v>
      </c>
    </row>
    <row r="10" spans="1:5" x14ac:dyDescent="0.2">
      <c r="A10" s="5">
        <v>206</v>
      </c>
      <c r="B10" s="5">
        <v>35</v>
      </c>
      <c r="C10" s="5">
        <f t="shared" si="0"/>
        <v>1225</v>
      </c>
      <c r="D10" s="5">
        <f t="shared" si="1"/>
        <v>42875</v>
      </c>
      <c r="E10" s="5">
        <f t="shared" si="2"/>
        <v>1500625</v>
      </c>
    </row>
    <row r="11" spans="1:5" x14ac:dyDescent="0.2">
      <c r="A11" s="5">
        <v>194.7</v>
      </c>
      <c r="B11" s="5">
        <v>50</v>
      </c>
      <c r="C11" s="5">
        <f t="shared" si="0"/>
        <v>2500</v>
      </c>
      <c r="D11" s="5">
        <f t="shared" si="1"/>
        <v>125000</v>
      </c>
      <c r="E11" s="5">
        <f t="shared" si="2"/>
        <v>6250000</v>
      </c>
    </row>
    <row r="12" spans="1:5" x14ac:dyDescent="0.2">
      <c r="A12" s="5">
        <v>199.1</v>
      </c>
      <c r="B12" s="5">
        <v>25</v>
      </c>
      <c r="C12" s="5">
        <f t="shared" si="0"/>
        <v>625</v>
      </c>
      <c r="D12" s="5">
        <f t="shared" si="1"/>
        <v>15625</v>
      </c>
      <c r="E12" s="5">
        <f t="shared" si="2"/>
        <v>390625</v>
      </c>
    </row>
    <row r="13" spans="1:5" x14ac:dyDescent="0.2">
      <c r="A13" s="5">
        <v>176.7</v>
      </c>
      <c r="B13" s="5">
        <v>20</v>
      </c>
      <c r="C13" s="5">
        <f t="shared" si="0"/>
        <v>400</v>
      </c>
      <c r="D13" s="5">
        <f t="shared" si="1"/>
        <v>8000</v>
      </c>
      <c r="E13" s="5">
        <f t="shared" si="2"/>
        <v>160000</v>
      </c>
    </row>
    <row r="14" spans="1:5" x14ac:dyDescent="0.2">
      <c r="A14" s="5">
        <v>211.3</v>
      </c>
      <c r="B14" s="5">
        <v>60</v>
      </c>
      <c r="C14" s="5">
        <f t="shared" si="0"/>
        <v>3600</v>
      </c>
      <c r="D14" s="5">
        <f t="shared" si="1"/>
        <v>216000</v>
      </c>
      <c r="E14" s="5">
        <f t="shared" si="2"/>
        <v>12960000</v>
      </c>
    </row>
    <row r="15" spans="1:5" x14ac:dyDescent="0.2">
      <c r="A15" s="5">
        <v>206.7</v>
      </c>
      <c r="B15" s="5">
        <v>30</v>
      </c>
      <c r="C15" s="5">
        <f t="shared" si="0"/>
        <v>900</v>
      </c>
      <c r="D15" s="5">
        <f t="shared" si="1"/>
        <v>27000</v>
      </c>
      <c r="E15" s="5">
        <f t="shared" si="2"/>
        <v>810000</v>
      </c>
    </row>
    <row r="16" spans="1:5" x14ac:dyDescent="0.2">
      <c r="A16" s="5">
        <v>198.6</v>
      </c>
      <c r="B16" s="5">
        <v>40</v>
      </c>
      <c r="C16" s="5">
        <f t="shared" si="0"/>
        <v>1600</v>
      </c>
      <c r="D16" s="5">
        <f t="shared" si="1"/>
        <v>64000</v>
      </c>
      <c r="E16" s="5">
        <f t="shared" si="2"/>
        <v>2560000</v>
      </c>
    </row>
    <row r="17" spans="1:6" x14ac:dyDescent="0.2">
      <c r="A17" s="5">
        <v>189.1</v>
      </c>
      <c r="B17" s="5">
        <v>40</v>
      </c>
      <c r="C17" s="5">
        <f t="shared" si="0"/>
        <v>1600</v>
      </c>
      <c r="D17" s="5">
        <f t="shared" si="1"/>
        <v>64000</v>
      </c>
      <c r="E17" s="5">
        <f t="shared" si="2"/>
        <v>2560000</v>
      </c>
    </row>
    <row r="18" spans="1:6" x14ac:dyDescent="0.2">
      <c r="A18" s="5">
        <v>184.3</v>
      </c>
      <c r="B18" s="5">
        <v>20</v>
      </c>
      <c r="C18" s="5">
        <f t="shared" si="0"/>
        <v>400</v>
      </c>
      <c r="D18" s="5">
        <f t="shared" si="1"/>
        <v>8000</v>
      </c>
      <c r="E18" s="5">
        <f t="shared" si="2"/>
        <v>160000</v>
      </c>
    </row>
    <row r="19" spans="1:6" x14ac:dyDescent="0.2">
      <c r="A19" s="5">
        <v>206.5</v>
      </c>
      <c r="B19" s="5">
        <v>55</v>
      </c>
      <c r="C19" s="5">
        <f t="shared" si="0"/>
        <v>3025</v>
      </c>
      <c r="D19" s="5">
        <f t="shared" si="1"/>
        <v>166375</v>
      </c>
      <c r="E19" s="5">
        <f t="shared" si="2"/>
        <v>9150625</v>
      </c>
    </row>
    <row r="21" spans="1:6" x14ac:dyDescent="0.2">
      <c r="A21" t="s">
        <v>15</v>
      </c>
    </row>
    <row r="22" spans="1:6" ht="17" thickBot="1" x14ac:dyDescent="0.25"/>
    <row r="23" spans="1:6" x14ac:dyDescent="0.2">
      <c r="A23" s="13" t="s">
        <v>16</v>
      </c>
      <c r="B23" s="13"/>
    </row>
    <row r="24" spans="1:6" x14ac:dyDescent="0.2">
      <c r="A24" s="1" t="s">
        <v>17</v>
      </c>
      <c r="B24" s="1">
        <v>0.85293010201449193</v>
      </c>
    </row>
    <row r="25" spans="1:6" x14ac:dyDescent="0.2">
      <c r="A25" s="1" t="s">
        <v>18</v>
      </c>
      <c r="B25" s="1">
        <v>0.7274897589224516</v>
      </c>
    </row>
    <row r="26" spans="1:6" x14ac:dyDescent="0.2">
      <c r="A26" s="1" t="s">
        <v>19</v>
      </c>
      <c r="B26" s="1">
        <v>0.64364045397551373</v>
      </c>
    </row>
    <row r="27" spans="1:6" x14ac:dyDescent="0.2">
      <c r="A27" s="1" t="s">
        <v>4</v>
      </c>
      <c r="B27" s="1">
        <v>5.9317600255554819</v>
      </c>
    </row>
    <row r="28" spans="1:6" ht="17" thickBot="1" x14ac:dyDescent="0.25">
      <c r="A28" s="2" t="s">
        <v>20</v>
      </c>
      <c r="B28" s="2">
        <v>18</v>
      </c>
    </row>
    <row r="30" spans="1:6" ht="17" thickBot="1" x14ac:dyDescent="0.25">
      <c r="A30" t="s">
        <v>21</v>
      </c>
    </row>
    <row r="31" spans="1:6" x14ac:dyDescent="0.2">
      <c r="A31" s="3"/>
      <c r="B31" s="3" t="s">
        <v>26</v>
      </c>
      <c r="C31" s="3" t="s">
        <v>27</v>
      </c>
      <c r="D31" s="3" t="s">
        <v>28</v>
      </c>
      <c r="E31" s="3" t="s">
        <v>29</v>
      </c>
      <c r="F31" s="3" t="s">
        <v>30</v>
      </c>
    </row>
    <row r="32" spans="1:6" x14ac:dyDescent="0.2">
      <c r="A32" s="1" t="s">
        <v>22</v>
      </c>
      <c r="B32" s="1">
        <v>4</v>
      </c>
      <c r="C32" s="1">
        <v>1221.1093434343313</v>
      </c>
      <c r="D32" s="1">
        <v>305.27733585858283</v>
      </c>
      <c r="E32" s="1">
        <v>8.676157296507423</v>
      </c>
      <c r="F32" s="1">
        <v>1.224738035092713E-3</v>
      </c>
    </row>
    <row r="33" spans="1:9" x14ac:dyDescent="0.2">
      <c r="A33" s="1" t="s">
        <v>23</v>
      </c>
      <c r="B33" s="1">
        <v>13</v>
      </c>
      <c r="C33" s="1">
        <v>457.41510101011357</v>
      </c>
      <c r="D33" s="1">
        <v>35.185777000777968</v>
      </c>
      <c r="E33" s="1"/>
      <c r="F33" s="1"/>
    </row>
    <row r="34" spans="1:9" ht="17" thickBot="1" x14ac:dyDescent="0.25">
      <c r="A34" s="2" t="s">
        <v>24</v>
      </c>
      <c r="B34" s="2">
        <v>17</v>
      </c>
      <c r="C34" s="2">
        <v>1678.524444444445</v>
      </c>
      <c r="D34" s="2"/>
      <c r="E34" s="2"/>
      <c r="F34" s="2"/>
    </row>
    <row r="35" spans="1:9" ht="17" thickBot="1" x14ac:dyDescent="0.25"/>
    <row r="36" spans="1:9" x14ac:dyDescent="0.2">
      <c r="A36" s="3"/>
      <c r="B36" s="3" t="s">
        <v>31</v>
      </c>
      <c r="C36" s="3" t="s">
        <v>4</v>
      </c>
      <c r="D36" s="3" t="s">
        <v>32</v>
      </c>
      <c r="E36" s="3" t="s">
        <v>33</v>
      </c>
      <c r="F36" s="3" t="s">
        <v>34</v>
      </c>
      <c r="G36" s="3" t="s">
        <v>35</v>
      </c>
      <c r="H36" s="3" t="s">
        <v>36</v>
      </c>
      <c r="I36" s="3" t="s">
        <v>37</v>
      </c>
    </row>
    <row r="37" spans="1:9" x14ac:dyDescent="0.2">
      <c r="A37" s="1" t="s">
        <v>25</v>
      </c>
      <c r="B37" s="1">
        <v>-234.62424242423509</v>
      </c>
      <c r="C37" s="1">
        <v>175.05164935768531</v>
      </c>
      <c r="D37" s="1">
        <v>-1.3403143774145443</v>
      </c>
      <c r="E37" s="1">
        <v>0.20309829637790736</v>
      </c>
      <c r="F37" s="1">
        <v>-612.8003389586936</v>
      </c>
      <c r="G37" s="1">
        <v>143.55185411022342</v>
      </c>
      <c r="H37" s="1">
        <v>-612.8003389586936</v>
      </c>
      <c r="I37" s="1">
        <v>143.55185411022342</v>
      </c>
    </row>
    <row r="38" spans="1:9" x14ac:dyDescent="0.2">
      <c r="A38" s="1" t="s">
        <v>67</v>
      </c>
      <c r="B38" s="1">
        <v>41.945572390571634</v>
      </c>
      <c r="C38" s="1">
        <v>19.944682869207828</v>
      </c>
      <c r="D38" s="1">
        <v>2.1030954799151265</v>
      </c>
      <c r="E38" s="1">
        <v>5.5499851180182462E-2</v>
      </c>
      <c r="F38" s="1">
        <v>-1.1422953431553537</v>
      </c>
      <c r="G38" s="1">
        <v>85.033440124298622</v>
      </c>
      <c r="H38" s="1">
        <v>-1.1422953431553537</v>
      </c>
      <c r="I38" s="1">
        <v>85.033440124298622</v>
      </c>
    </row>
    <row r="39" spans="1:9" x14ac:dyDescent="0.2">
      <c r="A39" s="1" t="s">
        <v>69</v>
      </c>
      <c r="B39" s="1">
        <v>-1.4287979797979504</v>
      </c>
      <c r="C39" s="1">
        <v>0.81109657785861566</v>
      </c>
      <c r="D39" s="1">
        <v>-1.7615633190934359</v>
      </c>
      <c r="E39" s="1">
        <v>0.10162727082846551</v>
      </c>
      <c r="F39" s="1">
        <v>-3.1810656039679368</v>
      </c>
      <c r="G39" s="1">
        <v>0.32346964437203596</v>
      </c>
      <c r="H39" s="1">
        <v>-3.1810656039679368</v>
      </c>
      <c r="I39" s="1">
        <v>0.32346964437203596</v>
      </c>
    </row>
    <row r="40" spans="1:9" x14ac:dyDescent="0.2">
      <c r="A40" s="1" t="s">
        <v>70</v>
      </c>
      <c r="B40" s="1">
        <v>2.0259932659932173E-2</v>
      </c>
      <c r="C40" s="1">
        <v>1.4027061412142501E-2</v>
      </c>
      <c r="D40" s="1">
        <v>1.444346186607139</v>
      </c>
      <c r="E40" s="1">
        <v>0.17230916377856043</v>
      </c>
      <c r="F40" s="1">
        <v>-1.0043691157139205E-2</v>
      </c>
      <c r="G40" s="1">
        <v>5.056355647700355E-2</v>
      </c>
      <c r="H40" s="1">
        <v>-1.0043691157139205E-2</v>
      </c>
      <c r="I40" s="1">
        <v>5.056355647700355E-2</v>
      </c>
    </row>
    <row r="41" spans="1:9" ht="17" thickBot="1" x14ac:dyDescent="0.25">
      <c r="A41" s="2" t="s">
        <v>85</v>
      </c>
      <c r="B41" s="2">
        <v>-1.0060606060605771E-4</v>
      </c>
      <c r="C41" s="2">
        <v>8.7493001430487047E-5</v>
      </c>
      <c r="D41" s="2">
        <v>-1.149875521026547</v>
      </c>
      <c r="E41" s="2">
        <v>0.27090978257059906</v>
      </c>
      <c r="F41" s="2">
        <v>-2.8962319855633622E-4</v>
      </c>
      <c r="G41" s="2">
        <v>8.8411077344220781E-5</v>
      </c>
      <c r="H41" s="2">
        <v>-2.8962319855633622E-4</v>
      </c>
      <c r="I41" s="2">
        <v>8.8411077344220781E-5</v>
      </c>
    </row>
    <row r="45" spans="1:9" x14ac:dyDescent="0.2">
      <c r="A45" t="s">
        <v>38</v>
      </c>
    </row>
    <row r="46" spans="1:9" ht="17" thickBot="1" x14ac:dyDescent="0.25"/>
    <row r="47" spans="1:9" x14ac:dyDescent="0.2">
      <c r="A47" s="3" t="s">
        <v>39</v>
      </c>
      <c r="B47" s="3" t="s">
        <v>83</v>
      </c>
      <c r="C47" s="3" t="s">
        <v>40</v>
      </c>
    </row>
    <row r="48" spans="1:9" x14ac:dyDescent="0.2">
      <c r="A48" s="1">
        <v>1</v>
      </c>
      <c r="B48" s="1">
        <v>200.8659090909095</v>
      </c>
      <c r="C48" s="1">
        <v>8.6340909090905029</v>
      </c>
    </row>
    <row r="49" spans="1:6" x14ac:dyDescent="0.2">
      <c r="A49" s="1">
        <v>2</v>
      </c>
      <c r="B49" s="1">
        <v>210.72828282828277</v>
      </c>
      <c r="C49" s="1">
        <v>-2.9282828282827609</v>
      </c>
    </row>
    <row r="50" spans="1:6" x14ac:dyDescent="0.2">
      <c r="A50" s="1">
        <v>3</v>
      </c>
      <c r="B50" s="1">
        <v>193.24924242424242</v>
      </c>
      <c r="C50" s="1">
        <v>-8.9492424242424136</v>
      </c>
    </row>
    <row r="51" spans="1:6" x14ac:dyDescent="0.2">
      <c r="A51" s="1">
        <v>4</v>
      </c>
      <c r="B51" s="1">
        <v>200.4063131313136</v>
      </c>
      <c r="C51" s="1">
        <v>-1.5063131313135898</v>
      </c>
    </row>
    <row r="52" spans="1:6" x14ac:dyDescent="0.2">
      <c r="A52" s="1">
        <v>5</v>
      </c>
      <c r="B52" s="1">
        <v>203.3520202020205</v>
      </c>
      <c r="C52" s="1">
        <v>-2.3520202020204977</v>
      </c>
    </row>
    <row r="53" spans="1:6" x14ac:dyDescent="0.2">
      <c r="A53" s="1">
        <v>6</v>
      </c>
      <c r="B53" s="1">
        <v>194.36313131313148</v>
      </c>
      <c r="C53" s="1">
        <v>3.8368686868685131</v>
      </c>
    </row>
    <row r="54" spans="1:6" x14ac:dyDescent="0.2">
      <c r="A54" s="1">
        <v>7</v>
      </c>
      <c r="B54" s="1">
        <v>198.27853535353569</v>
      </c>
      <c r="C54" s="1">
        <v>-10.078535353535699</v>
      </c>
    </row>
    <row r="55" spans="1:6" x14ac:dyDescent="0.2">
      <c r="A55" s="1">
        <v>8</v>
      </c>
      <c r="B55" s="1">
        <v>193.24924242424242</v>
      </c>
      <c r="C55" s="1">
        <v>-1.7492424242424249</v>
      </c>
    </row>
    <row r="56" spans="1:6" x14ac:dyDescent="0.2">
      <c r="A56" s="1">
        <v>9</v>
      </c>
      <c r="B56" s="1">
        <v>200.8659090909095</v>
      </c>
      <c r="C56" s="1">
        <v>5.1340909090905029</v>
      </c>
    </row>
    <row r="57" spans="1:6" x14ac:dyDescent="0.2">
      <c r="A57" s="1">
        <v>10</v>
      </c>
      <c r="B57" s="1">
        <v>194.36313131313148</v>
      </c>
      <c r="C57" s="1">
        <v>0.33686868686851312</v>
      </c>
    </row>
    <row r="58" spans="1:6" x14ac:dyDescent="0.2">
      <c r="A58" s="1">
        <v>11</v>
      </c>
      <c r="B58" s="1">
        <v>198.27853535353569</v>
      </c>
      <c r="C58" s="1">
        <v>0.82146464646430672</v>
      </c>
    </row>
    <row r="59" spans="1:6" x14ac:dyDescent="0.2">
      <c r="A59" s="1">
        <v>12</v>
      </c>
      <c r="B59" s="1">
        <v>178.75050505050569</v>
      </c>
      <c r="C59" s="1">
        <v>-2.0505050505057056</v>
      </c>
    </row>
    <row r="60" spans="1:6" x14ac:dyDescent="0.2">
      <c r="A60" s="1">
        <v>13</v>
      </c>
      <c r="B60" s="1">
        <v>210.72828282828277</v>
      </c>
      <c r="C60" s="1">
        <v>0.57171717171723913</v>
      </c>
    </row>
    <row r="61" spans="1:6" ht="17" thickBot="1" x14ac:dyDescent="0.25">
      <c r="A61" s="1">
        <v>14</v>
      </c>
      <c r="B61" s="1">
        <v>203.3520202020205</v>
      </c>
      <c r="C61" s="1">
        <v>3.347979797979491</v>
      </c>
    </row>
    <row r="62" spans="1:6" x14ac:dyDescent="0.2">
      <c r="A62" s="1">
        <v>15</v>
      </c>
      <c r="B62" s="1">
        <v>196.20606060606121</v>
      </c>
      <c r="C62" s="1">
        <v>2.3939393939387799</v>
      </c>
      <c r="E62" s="3" t="s">
        <v>11</v>
      </c>
      <c r="F62" s="3" t="s">
        <v>13</v>
      </c>
    </row>
    <row r="63" spans="1:6" x14ac:dyDescent="0.2">
      <c r="A63" s="1">
        <v>16</v>
      </c>
      <c r="B63" s="1">
        <v>196.20606060606121</v>
      </c>
      <c r="C63" s="1">
        <v>-7.1060606060612201</v>
      </c>
      <c r="E63" s="1">
        <v>-10.078535353535699</v>
      </c>
      <c r="F63" s="1">
        <v>1</v>
      </c>
    </row>
    <row r="64" spans="1:6" x14ac:dyDescent="0.2">
      <c r="A64" s="1">
        <v>17</v>
      </c>
      <c r="B64" s="1">
        <v>178.75050505050569</v>
      </c>
      <c r="C64" s="1">
        <v>5.5494949494943171</v>
      </c>
      <c r="E64" s="1">
        <v>-5.4003787878791485</v>
      </c>
      <c r="F64" s="1">
        <v>2</v>
      </c>
    </row>
    <row r="65" spans="1:14" ht="17" thickBot="1" x14ac:dyDescent="0.25">
      <c r="A65" s="2">
        <v>18</v>
      </c>
      <c r="B65" s="2">
        <v>200.4063131313136</v>
      </c>
      <c r="C65" s="2">
        <v>6.0936868686864045</v>
      </c>
      <c r="E65" s="1">
        <v>-0.72222222222259802</v>
      </c>
      <c r="F65" s="1">
        <v>5</v>
      </c>
    </row>
    <row r="66" spans="1:14" x14ac:dyDescent="0.2">
      <c r="E66" s="1">
        <v>3.9559343434339524</v>
      </c>
      <c r="F66" s="1">
        <v>6</v>
      </c>
    </row>
    <row r="67" spans="1:14" ht="17" thickBot="1" x14ac:dyDescent="0.25">
      <c r="E67" s="2" t="s">
        <v>12</v>
      </c>
      <c r="F67" s="2">
        <v>4</v>
      </c>
    </row>
    <row r="70" spans="1:14" ht="17" thickBot="1" x14ac:dyDescent="0.25"/>
    <row r="71" spans="1:14" ht="17" thickBot="1" x14ac:dyDescent="0.25">
      <c r="A71" s="3" t="s">
        <v>40</v>
      </c>
    </row>
    <row r="72" spans="1:14" ht="17" thickBot="1" x14ac:dyDescent="0.25">
      <c r="A72" s="1">
        <v>8.6340909090905029</v>
      </c>
      <c r="B72" s="3" t="s">
        <v>40</v>
      </c>
      <c r="N72" s="2">
        <f>0.004162962962963/0.000898878</f>
        <v>4.6312880757600032</v>
      </c>
    </row>
    <row r="73" spans="1:14" x14ac:dyDescent="0.2">
      <c r="A73" s="1">
        <v>-2.9282828282827609</v>
      </c>
      <c r="B73" s="1">
        <v>8.6340909090905029</v>
      </c>
    </row>
    <row r="74" spans="1:14" x14ac:dyDescent="0.2">
      <c r="A74" s="1">
        <v>-8.9492424242424136</v>
      </c>
      <c r="B74" s="1">
        <v>-2.9282828282827609</v>
      </c>
    </row>
    <row r="75" spans="1:14" x14ac:dyDescent="0.2">
      <c r="A75" s="1">
        <v>-1.5063131313135898</v>
      </c>
      <c r="B75" s="1">
        <v>-8.9492424242424136</v>
      </c>
    </row>
    <row r="76" spans="1:14" x14ac:dyDescent="0.2">
      <c r="A76" s="1">
        <v>-2.3520202020204977</v>
      </c>
      <c r="B76" s="1">
        <v>-1.5063131313135898</v>
      </c>
    </row>
    <row r="77" spans="1:14" x14ac:dyDescent="0.2">
      <c r="A77" s="1">
        <v>3.8368686868685131</v>
      </c>
      <c r="B77" s="1">
        <v>-2.3520202020204977</v>
      </c>
    </row>
    <row r="78" spans="1:14" x14ac:dyDescent="0.2">
      <c r="A78" s="1">
        <v>-10.078535353535699</v>
      </c>
      <c r="B78" s="1">
        <v>3.8368686868685131</v>
      </c>
    </row>
    <row r="79" spans="1:14" x14ac:dyDescent="0.2">
      <c r="A79" s="1">
        <v>-1.7492424242424249</v>
      </c>
      <c r="B79" s="1">
        <v>-10.078535353535699</v>
      </c>
    </row>
    <row r="80" spans="1:14" x14ac:dyDescent="0.2">
      <c r="A80" s="1">
        <v>5.1340909090905029</v>
      </c>
      <c r="B80" s="1">
        <v>-1.7492424242424249</v>
      </c>
    </row>
    <row r="81" spans="1:2" x14ac:dyDescent="0.2">
      <c r="A81" s="1">
        <v>0.33686868686851312</v>
      </c>
      <c r="B81" s="1">
        <v>5.1340909090905029</v>
      </c>
    </row>
    <row r="82" spans="1:2" x14ac:dyDescent="0.2">
      <c r="A82" s="1">
        <v>0.82146464646430672</v>
      </c>
      <c r="B82" s="1">
        <v>0.33686868686851312</v>
      </c>
    </row>
    <row r="83" spans="1:2" x14ac:dyDescent="0.2">
      <c r="A83" s="1">
        <v>-2.0505050505057056</v>
      </c>
      <c r="B83" s="1">
        <v>0.82146464646430672</v>
      </c>
    </row>
    <row r="84" spans="1:2" x14ac:dyDescent="0.2">
      <c r="A84" s="1">
        <v>0.57171717171723913</v>
      </c>
      <c r="B84" s="1">
        <v>-2.0505050505057056</v>
      </c>
    </row>
    <row r="85" spans="1:2" x14ac:dyDescent="0.2">
      <c r="A85" s="1">
        <v>3.347979797979491</v>
      </c>
      <c r="B85" s="1">
        <v>0.57171717171723913</v>
      </c>
    </row>
    <row r="86" spans="1:2" x14ac:dyDescent="0.2">
      <c r="A86" s="1">
        <v>2.3939393939387799</v>
      </c>
      <c r="B86" s="1">
        <v>3.347979797979491</v>
      </c>
    </row>
    <row r="87" spans="1:2" x14ac:dyDescent="0.2">
      <c r="A87" s="1">
        <v>-7.1060606060612201</v>
      </c>
      <c r="B87" s="1">
        <v>2.3939393939387799</v>
      </c>
    </row>
    <row r="88" spans="1:2" x14ac:dyDescent="0.2">
      <c r="A88" s="1">
        <v>5.5494949494943171</v>
      </c>
      <c r="B88" s="1">
        <v>-7.1060606060612201</v>
      </c>
    </row>
    <row r="89" spans="1:2" ht="17" thickBot="1" x14ac:dyDescent="0.25">
      <c r="A89" s="2">
        <v>6.0936868686864045</v>
      </c>
      <c r="B89" s="1">
        <v>5.5494949494943171</v>
      </c>
    </row>
    <row r="90" spans="1:2" ht="17" thickBot="1" x14ac:dyDescent="0.25">
      <c r="B90" s="2">
        <v>6.0936868686864045</v>
      </c>
    </row>
    <row r="95" spans="1:2" ht="17" thickBot="1" x14ac:dyDescent="0.25"/>
    <row r="96" spans="1:2" ht="17" thickBot="1" x14ac:dyDescent="0.25">
      <c r="B96" s="3" t="s">
        <v>96</v>
      </c>
    </row>
    <row r="97" spans="1:2" x14ac:dyDescent="0.2">
      <c r="A97" s="3" t="s">
        <v>95</v>
      </c>
      <c r="B97" s="1">
        <v>8.6340909090905029</v>
      </c>
    </row>
    <row r="98" spans="1:2" x14ac:dyDescent="0.2">
      <c r="A98" s="1">
        <v>8.6340909090905029</v>
      </c>
      <c r="B98" s="1">
        <v>-2.9282828282827609</v>
      </c>
    </row>
    <row r="99" spans="1:2" x14ac:dyDescent="0.2">
      <c r="A99" s="1">
        <v>-2.9282828282827609</v>
      </c>
      <c r="B99" s="1">
        <v>-8.9492424242424136</v>
      </c>
    </row>
    <row r="100" spans="1:2" x14ac:dyDescent="0.2">
      <c r="A100" s="1">
        <v>-8.9492424242424136</v>
      </c>
      <c r="B100" s="1">
        <v>-1.5063131313135898</v>
      </c>
    </row>
    <row r="101" spans="1:2" x14ac:dyDescent="0.2">
      <c r="A101" s="1">
        <v>-1.5063131313135898</v>
      </c>
      <c r="B101" s="1">
        <v>-2.3520202020204977</v>
      </c>
    </row>
    <row r="102" spans="1:2" x14ac:dyDescent="0.2">
      <c r="A102" s="1">
        <v>-2.3520202020204977</v>
      </c>
      <c r="B102" s="1">
        <v>3.8368686868685131</v>
      </c>
    </row>
    <row r="103" spans="1:2" x14ac:dyDescent="0.2">
      <c r="A103" s="1">
        <v>3.8368686868685131</v>
      </c>
      <c r="B103" s="1">
        <v>-10.078535353535699</v>
      </c>
    </row>
    <row r="104" spans="1:2" x14ac:dyDescent="0.2">
      <c r="A104" s="1">
        <v>-10.078535353535699</v>
      </c>
      <c r="B104" s="1">
        <v>-1.7492424242424249</v>
      </c>
    </row>
    <row r="105" spans="1:2" x14ac:dyDescent="0.2">
      <c r="A105" s="1">
        <v>-1.7492424242424249</v>
      </c>
      <c r="B105" s="1">
        <v>5.1340909090905029</v>
      </c>
    </row>
    <row r="106" spans="1:2" x14ac:dyDescent="0.2">
      <c r="A106" s="1">
        <v>5.1340909090905029</v>
      </c>
      <c r="B106" s="1">
        <v>0.33686868686851312</v>
      </c>
    </row>
    <row r="107" spans="1:2" x14ac:dyDescent="0.2">
      <c r="A107" s="1">
        <v>0.33686868686851312</v>
      </c>
      <c r="B107" s="1">
        <v>0.82146464646430672</v>
      </c>
    </row>
    <row r="108" spans="1:2" x14ac:dyDescent="0.2">
      <c r="A108" s="1">
        <v>0.82146464646430672</v>
      </c>
      <c r="B108" s="1">
        <v>-2.0505050505057056</v>
      </c>
    </row>
    <row r="109" spans="1:2" x14ac:dyDescent="0.2">
      <c r="A109" s="1">
        <v>-2.0505050505057056</v>
      </c>
      <c r="B109" s="1">
        <v>0.57171717171723913</v>
      </c>
    </row>
    <row r="110" spans="1:2" x14ac:dyDescent="0.2">
      <c r="A110" s="1">
        <v>0.57171717171723913</v>
      </c>
      <c r="B110" s="1">
        <v>3.347979797979491</v>
      </c>
    </row>
    <row r="111" spans="1:2" x14ac:dyDescent="0.2">
      <c r="A111" s="1">
        <v>3.347979797979491</v>
      </c>
      <c r="B111" s="1">
        <v>2.3939393939387799</v>
      </c>
    </row>
    <row r="112" spans="1:2" x14ac:dyDescent="0.2">
      <c r="A112" s="1">
        <v>2.3939393939387799</v>
      </c>
      <c r="B112" s="1">
        <v>-7.1060606060612201</v>
      </c>
    </row>
    <row r="113" spans="1:2" x14ac:dyDescent="0.2">
      <c r="A113" s="1">
        <v>-7.1060606060612201</v>
      </c>
      <c r="B113" s="1">
        <v>5.5494949494943171</v>
      </c>
    </row>
    <row r="114" spans="1:2" ht="17" thickBot="1" x14ac:dyDescent="0.25">
      <c r="A114" s="1">
        <v>5.5494949494943171</v>
      </c>
      <c r="B114" s="2">
        <v>6.0936868686864045</v>
      </c>
    </row>
    <row r="115" spans="1:2" ht="17" thickBot="1" x14ac:dyDescent="0.25">
      <c r="A115" s="2">
        <v>6.0936868686864045</v>
      </c>
    </row>
    <row r="122" spans="1:2" x14ac:dyDescent="0.2">
      <c r="A122" t="s">
        <v>15</v>
      </c>
    </row>
    <row r="123" spans="1:2" ht="17" thickBot="1" x14ac:dyDescent="0.25"/>
    <row r="124" spans="1:2" x14ac:dyDescent="0.2">
      <c r="A124" s="13" t="s">
        <v>16</v>
      </c>
      <c r="B124" s="13"/>
    </row>
    <row r="125" spans="1:2" x14ac:dyDescent="0.2">
      <c r="A125" s="1" t="s">
        <v>17</v>
      </c>
      <c r="B125" s="1">
        <v>0.57421155784305655</v>
      </c>
    </row>
    <row r="126" spans="1:2" x14ac:dyDescent="0.2">
      <c r="A126" s="1" t="s">
        <v>18</v>
      </c>
      <c r="B126" s="1">
        <v>0.32971891316054985</v>
      </c>
    </row>
    <row r="127" spans="1:2" x14ac:dyDescent="0.2">
      <c r="A127" s="1" t="s">
        <v>19</v>
      </c>
      <c r="B127" s="1">
        <v>0.22917675013463232</v>
      </c>
    </row>
    <row r="128" spans="1:2" x14ac:dyDescent="0.2">
      <c r="A128" s="1" t="s">
        <v>4</v>
      </c>
      <c r="B128" s="1">
        <v>47.712484582672815</v>
      </c>
    </row>
    <row r="129" spans="1:9" ht="17" thickBot="1" x14ac:dyDescent="0.25">
      <c r="A129" s="2" t="s">
        <v>20</v>
      </c>
      <c r="B129" s="2">
        <v>24</v>
      </c>
    </row>
    <row r="131" spans="1:9" ht="17" thickBot="1" x14ac:dyDescent="0.25">
      <c r="A131" t="s">
        <v>21</v>
      </c>
    </row>
    <row r="132" spans="1:9" x14ac:dyDescent="0.2">
      <c r="A132" s="3"/>
      <c r="B132" s="3" t="s">
        <v>26</v>
      </c>
      <c r="C132" s="3" t="s">
        <v>27</v>
      </c>
      <c r="D132" s="3" t="s">
        <v>28</v>
      </c>
      <c r="E132" s="3" t="s">
        <v>29</v>
      </c>
      <c r="F132" s="3" t="s">
        <v>30</v>
      </c>
    </row>
    <row r="133" spans="1:9" x14ac:dyDescent="0.2">
      <c r="A133" s="1" t="s">
        <v>22</v>
      </c>
      <c r="B133" s="1">
        <v>3</v>
      </c>
      <c r="C133" s="1">
        <v>22396.541298964177</v>
      </c>
      <c r="D133" s="1">
        <v>7465.5137663213927</v>
      </c>
      <c r="E133" s="1">
        <v>3.2794093864437319</v>
      </c>
      <c r="F133" s="1">
        <v>4.2234752642309338E-2</v>
      </c>
    </row>
    <row r="134" spans="1:9" x14ac:dyDescent="0.2">
      <c r="A134" s="1" t="s">
        <v>23</v>
      </c>
      <c r="B134" s="1">
        <v>20</v>
      </c>
      <c r="C134" s="1">
        <v>45529.623701035816</v>
      </c>
      <c r="D134" s="1">
        <v>2276.4811850517908</v>
      </c>
      <c r="E134" s="1"/>
      <c r="F134" s="1"/>
    </row>
    <row r="135" spans="1:9" ht="17" thickBot="1" x14ac:dyDescent="0.25">
      <c r="A135" s="2" t="s">
        <v>24</v>
      </c>
      <c r="B135" s="2">
        <v>23</v>
      </c>
      <c r="C135" s="2">
        <v>67926.164999999994</v>
      </c>
      <c r="D135" s="2"/>
      <c r="E135" s="2"/>
      <c r="F135" s="2"/>
    </row>
    <row r="136" spans="1:9" ht="17" thickBot="1" x14ac:dyDescent="0.25"/>
    <row r="137" spans="1:9" x14ac:dyDescent="0.2">
      <c r="A137" s="3"/>
      <c r="B137" s="3" t="s">
        <v>31</v>
      </c>
      <c r="C137" s="3" t="s">
        <v>4</v>
      </c>
      <c r="D137" s="3" t="s">
        <v>32</v>
      </c>
      <c r="E137" s="3" t="s">
        <v>33</v>
      </c>
      <c r="F137" s="3" t="s">
        <v>34</v>
      </c>
      <c r="G137" s="3" t="s">
        <v>35</v>
      </c>
      <c r="H137" s="3" t="s">
        <v>36</v>
      </c>
      <c r="I137" s="3" t="s">
        <v>37</v>
      </c>
    </row>
    <row r="138" spans="1:9" x14ac:dyDescent="0.2">
      <c r="A138" s="1" t="s">
        <v>25</v>
      </c>
      <c r="B138" s="1">
        <v>272.39932225047306</v>
      </c>
      <c r="C138" s="1">
        <v>331.76243720115514</v>
      </c>
      <c r="D138" s="1">
        <v>0.82106740156755942</v>
      </c>
      <c r="E138" s="1">
        <v>0.42128757023435737</v>
      </c>
      <c r="F138" s="1">
        <v>-419.64499492697354</v>
      </c>
      <c r="G138" s="1">
        <v>964.44363942791961</v>
      </c>
      <c r="H138" s="1">
        <v>-419.64499492697354</v>
      </c>
      <c r="I138" s="1">
        <v>964.44363942791961</v>
      </c>
    </row>
    <row r="139" spans="1:9" x14ac:dyDescent="0.2">
      <c r="A139" s="1" t="s">
        <v>106</v>
      </c>
      <c r="B139" s="1">
        <v>-0.33247792571451451</v>
      </c>
      <c r="C139" s="1">
        <v>1.0837172764509728</v>
      </c>
      <c r="D139" s="1">
        <v>-0.30679397010568538</v>
      </c>
      <c r="E139" s="1">
        <v>0.7621715151870263</v>
      </c>
      <c r="F139" s="1">
        <v>-2.5930725515617601</v>
      </c>
      <c r="G139" s="1">
        <v>1.9281167001327308</v>
      </c>
      <c r="H139" s="1">
        <v>-2.5930725515617601</v>
      </c>
      <c r="I139" s="1">
        <v>1.9281167001327308</v>
      </c>
    </row>
    <row r="140" spans="1:9" x14ac:dyDescent="0.2">
      <c r="A140" s="1" t="s">
        <v>107</v>
      </c>
      <c r="B140" s="1">
        <v>-1.3229829268806368</v>
      </c>
      <c r="C140" s="1">
        <v>5.0566126425367166</v>
      </c>
      <c r="D140" s="1">
        <v>-0.2616342244117289</v>
      </c>
      <c r="E140" s="1">
        <v>0.79627898619208826</v>
      </c>
      <c r="F140" s="1">
        <v>-11.870892066194681</v>
      </c>
      <c r="G140" s="1">
        <v>9.2249262124334059</v>
      </c>
      <c r="H140" s="1">
        <v>-11.870892066194681</v>
      </c>
      <c r="I140" s="1">
        <v>9.2249262124334059</v>
      </c>
    </row>
    <row r="141" spans="1:9" ht="17" thickBot="1" x14ac:dyDescent="0.25">
      <c r="A141" s="2" t="s">
        <v>108</v>
      </c>
      <c r="B141" s="2">
        <v>4.5405595740030247</v>
      </c>
      <c r="C141" s="2">
        <v>1.9014454291486889</v>
      </c>
      <c r="D141" s="2">
        <v>2.3879515574822014</v>
      </c>
      <c r="E141" s="2">
        <v>2.6922551545590392E-2</v>
      </c>
      <c r="F141" s="2">
        <v>0.574213911828104</v>
      </c>
      <c r="G141" s="2">
        <v>8.5069052361779463</v>
      </c>
      <c r="H141" s="2">
        <v>0.574213911828104</v>
      </c>
      <c r="I141" s="2">
        <v>8.5069052361779463</v>
      </c>
    </row>
    <row r="145" spans="1:3" x14ac:dyDescent="0.2">
      <c r="A145" t="s">
        <v>38</v>
      </c>
    </row>
    <row r="146" spans="1:3" ht="17" thickBot="1" x14ac:dyDescent="0.25"/>
    <row r="147" spans="1:3" x14ac:dyDescent="0.2">
      <c r="A147" s="3" t="s">
        <v>39</v>
      </c>
      <c r="B147" s="3" t="s">
        <v>109</v>
      </c>
      <c r="C147" s="3" t="s">
        <v>40</v>
      </c>
    </row>
    <row r="148" spans="1:3" x14ac:dyDescent="0.2">
      <c r="A148" s="1">
        <v>1</v>
      </c>
      <c r="B148" s="1">
        <v>171.10469139777351</v>
      </c>
      <c r="C148" s="1">
        <v>-9.1046913977735073</v>
      </c>
    </row>
    <row r="149" spans="1:3" x14ac:dyDescent="0.2">
      <c r="A149" s="1">
        <v>2</v>
      </c>
      <c r="B149" s="1">
        <v>177.49742706940941</v>
      </c>
      <c r="C149" s="1">
        <v>-21.397427069409417</v>
      </c>
    </row>
    <row r="150" spans="1:3" x14ac:dyDescent="0.2">
      <c r="A150" s="1">
        <v>3</v>
      </c>
      <c r="B150" s="1">
        <v>182.18067810006667</v>
      </c>
      <c r="C150" s="1">
        <v>12.919321899933323</v>
      </c>
    </row>
    <row r="151" spans="1:3" x14ac:dyDescent="0.2">
      <c r="A151" s="1">
        <v>4</v>
      </c>
      <c r="B151" s="1">
        <v>179.59650977741069</v>
      </c>
      <c r="C151" s="1">
        <v>25.203490222589323</v>
      </c>
    </row>
    <row r="152" spans="1:3" x14ac:dyDescent="0.2">
      <c r="A152" s="1">
        <v>5</v>
      </c>
      <c r="B152" s="1">
        <v>190.37795406847823</v>
      </c>
      <c r="C152" s="1">
        <v>65.422045931521779</v>
      </c>
    </row>
    <row r="153" spans="1:3" x14ac:dyDescent="0.2">
      <c r="A153" s="1">
        <v>6</v>
      </c>
      <c r="B153" s="1">
        <v>189.13339773504867</v>
      </c>
      <c r="C153" s="1">
        <v>-4.7333977350486691</v>
      </c>
    </row>
    <row r="154" spans="1:3" x14ac:dyDescent="0.2">
      <c r="A154" s="1">
        <v>7</v>
      </c>
      <c r="B154" s="1">
        <v>202.05240103705745</v>
      </c>
      <c r="C154" s="1">
        <v>-29.652401037057444</v>
      </c>
    </row>
    <row r="155" spans="1:3" x14ac:dyDescent="0.2">
      <c r="A155" s="1">
        <v>8</v>
      </c>
      <c r="B155" s="1">
        <v>206.59296061106045</v>
      </c>
      <c r="C155" s="1">
        <v>16.60703938893954</v>
      </c>
    </row>
    <row r="156" spans="1:3" x14ac:dyDescent="0.2">
      <c r="A156" s="1">
        <v>9</v>
      </c>
      <c r="B156" s="1">
        <v>203.43943288122352</v>
      </c>
      <c r="C156" s="1">
        <v>-73.83943288122353</v>
      </c>
    </row>
    <row r="157" spans="1:3" x14ac:dyDescent="0.2">
      <c r="A157" s="1">
        <v>10</v>
      </c>
      <c r="B157" s="1">
        <v>213.67921220477945</v>
      </c>
      <c r="C157" s="1">
        <v>71.520787795220542</v>
      </c>
    </row>
    <row r="158" spans="1:3" x14ac:dyDescent="0.2">
      <c r="A158" s="1">
        <v>11</v>
      </c>
      <c r="B158" s="1">
        <v>222.06681543070241</v>
      </c>
      <c r="C158" s="1">
        <v>-66.466815430702411</v>
      </c>
    </row>
    <row r="159" spans="1:3" x14ac:dyDescent="0.2">
      <c r="A159" s="1">
        <v>12</v>
      </c>
      <c r="B159" s="1">
        <v>224.75519890707255</v>
      </c>
      <c r="C159" s="1">
        <v>33.844801092927469</v>
      </c>
    </row>
    <row r="160" spans="1:3" x14ac:dyDescent="0.2">
      <c r="A160" s="1">
        <v>13</v>
      </c>
      <c r="B160" s="1">
        <v>228.29832470393208</v>
      </c>
      <c r="C160" s="1">
        <v>-0.99832470393207018</v>
      </c>
    </row>
    <row r="161" spans="1:3" x14ac:dyDescent="0.2">
      <c r="A161" s="1">
        <v>14</v>
      </c>
      <c r="B161" s="1">
        <v>220.53806665748272</v>
      </c>
      <c r="C161" s="1">
        <v>-4.7380666574827046</v>
      </c>
    </row>
    <row r="162" spans="1:3" x14ac:dyDescent="0.2">
      <c r="A162" s="1">
        <v>15</v>
      </c>
      <c r="B162" s="1">
        <v>234.51129903540956</v>
      </c>
      <c r="C162" s="1">
        <v>-61.511299035409564</v>
      </c>
    </row>
    <row r="163" spans="1:3" x14ac:dyDescent="0.2">
      <c r="A163" s="1">
        <v>16</v>
      </c>
      <c r="B163" s="1">
        <v>238.76647569610418</v>
      </c>
      <c r="C163" s="1">
        <v>48.933524303895808</v>
      </c>
    </row>
    <row r="164" spans="1:3" x14ac:dyDescent="0.2">
      <c r="A164" s="1">
        <v>17</v>
      </c>
      <c r="B164" s="1">
        <v>238.20627578684045</v>
      </c>
      <c r="C164" s="1">
        <v>-32.606275786840456</v>
      </c>
    </row>
    <row r="165" spans="1:3" x14ac:dyDescent="0.2">
      <c r="A165" s="1">
        <v>18</v>
      </c>
      <c r="B165" s="1">
        <v>251.83732995268446</v>
      </c>
      <c r="C165" s="1">
        <v>-72.537329952684445</v>
      </c>
    </row>
    <row r="166" spans="1:3" x14ac:dyDescent="0.2">
      <c r="A166" s="1">
        <v>19</v>
      </c>
      <c r="B166" s="1">
        <v>255.66583866285228</v>
      </c>
      <c r="C166" s="1">
        <v>56.734161337147697</v>
      </c>
    </row>
    <row r="167" spans="1:3" x14ac:dyDescent="0.2">
      <c r="A167" s="1">
        <v>20</v>
      </c>
      <c r="B167" s="1">
        <v>253.36705325350471</v>
      </c>
      <c r="C167" s="1">
        <v>37.932946746495304</v>
      </c>
    </row>
    <row r="168" spans="1:3" x14ac:dyDescent="0.2">
      <c r="A168" s="1">
        <v>21</v>
      </c>
      <c r="B168" s="1">
        <v>250.46980757787099</v>
      </c>
      <c r="C168" s="1">
        <v>5.1301924221289994</v>
      </c>
    </row>
    <row r="169" spans="1:3" x14ac:dyDescent="0.2">
      <c r="A169" s="1">
        <v>22</v>
      </c>
      <c r="B169" s="1">
        <v>264.30034849914364</v>
      </c>
      <c r="C169" s="1">
        <v>-46.500348499143627</v>
      </c>
    </row>
    <row r="170" spans="1:3" x14ac:dyDescent="0.2">
      <c r="A170" s="1">
        <v>23</v>
      </c>
      <c r="B170" s="1">
        <v>267.98616575265731</v>
      </c>
      <c r="C170" s="1">
        <v>56.413834247342663</v>
      </c>
    </row>
    <row r="171" spans="1:3" ht="17" thickBot="1" x14ac:dyDescent="0.25">
      <c r="A171" s="2">
        <v>24</v>
      </c>
      <c r="B171" s="2">
        <v>275.3763352014368</v>
      </c>
      <c r="C171" s="2">
        <v>-6.5763352014367911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"/>
  <sheetViews>
    <sheetView topLeftCell="A193" workbookViewId="0">
      <selection activeCell="B24" sqref="B24"/>
    </sheetView>
  </sheetViews>
  <sheetFormatPr baseColWidth="10" defaultRowHeight="16" x14ac:dyDescent="0.2"/>
  <cols>
    <col min="1" max="1" width="12" customWidth="1"/>
    <col min="2" max="2" width="19.5" customWidth="1"/>
    <col min="7" max="7" width="15.1640625" customWidth="1"/>
    <col min="8" max="8" width="14.33203125" customWidth="1"/>
    <col min="9" max="9" width="14.1640625" customWidth="1"/>
    <col min="10" max="11" width="20" customWidth="1"/>
    <col min="12" max="12" width="15.1640625" customWidth="1"/>
    <col min="13" max="13" width="14.33203125" customWidth="1"/>
    <col min="14" max="14" width="19.33203125" customWidth="1"/>
  </cols>
  <sheetData>
    <row r="1" spans="1:16" x14ac:dyDescent="0.2">
      <c r="A1" s="5" t="s">
        <v>2</v>
      </c>
      <c r="B1" s="4" t="s">
        <v>0</v>
      </c>
      <c r="C1" s="5" t="s">
        <v>1</v>
      </c>
      <c r="D1" s="5" t="s">
        <v>9</v>
      </c>
      <c r="E1" s="5" t="s">
        <v>10</v>
      </c>
      <c r="G1" s="6" t="s">
        <v>0</v>
      </c>
      <c r="H1" s="7"/>
      <c r="I1" s="6" t="s">
        <v>2</v>
      </c>
      <c r="J1" s="7"/>
      <c r="K1" s="6" t="s">
        <v>1</v>
      </c>
      <c r="L1" s="7"/>
      <c r="N1" s="3"/>
      <c r="O1" s="3"/>
      <c r="P1" s="3"/>
    </row>
    <row r="2" spans="1:16" x14ac:dyDescent="0.2">
      <c r="A2" s="5">
        <v>209.5</v>
      </c>
      <c r="B2" s="5">
        <v>1</v>
      </c>
      <c r="C2" s="5">
        <v>35</v>
      </c>
      <c r="D2" s="5">
        <f>C2*C2</f>
        <v>1225</v>
      </c>
      <c r="E2" s="5">
        <f>D2*C2</f>
        <v>42875</v>
      </c>
      <c r="G2" s="8"/>
      <c r="H2" s="9"/>
      <c r="I2" s="8"/>
      <c r="J2" s="9"/>
      <c r="K2" s="8"/>
      <c r="L2" s="9"/>
      <c r="N2" s="1"/>
      <c r="O2" s="1"/>
      <c r="P2" s="1"/>
    </row>
    <row r="3" spans="1:16" ht="17" thickBot="1" x14ac:dyDescent="0.25">
      <c r="A3" s="5">
        <v>207.8</v>
      </c>
      <c r="B3" s="5">
        <v>2</v>
      </c>
      <c r="C3" s="5">
        <v>60</v>
      </c>
      <c r="D3" s="5">
        <f t="shared" ref="D3:D19" si="0">C3*C3</f>
        <v>3600</v>
      </c>
      <c r="E3" s="5">
        <f t="shared" ref="E3:E19" si="1">D3*C3</f>
        <v>216000</v>
      </c>
      <c r="G3" s="8" t="s">
        <v>3</v>
      </c>
      <c r="H3" s="9">
        <v>9.5</v>
      </c>
      <c r="I3" s="8" t="s">
        <v>3</v>
      </c>
      <c r="J3" s="9">
        <v>197.35555555555601</v>
      </c>
      <c r="K3" s="8" t="s">
        <v>3</v>
      </c>
      <c r="L3" s="9">
        <v>40</v>
      </c>
      <c r="N3" s="2"/>
      <c r="O3" s="2"/>
      <c r="P3" s="2"/>
    </row>
    <row r="4" spans="1:16" x14ac:dyDescent="0.2">
      <c r="A4" s="5">
        <v>184.3</v>
      </c>
      <c r="B4" s="5">
        <v>3</v>
      </c>
      <c r="C4" s="5">
        <v>45</v>
      </c>
      <c r="D4" s="5">
        <f t="shared" si="0"/>
        <v>2025</v>
      </c>
      <c r="E4" s="5">
        <f t="shared" si="1"/>
        <v>91125</v>
      </c>
      <c r="G4" s="8" t="s">
        <v>5</v>
      </c>
      <c r="H4" s="9">
        <v>5.3385391260156601</v>
      </c>
      <c r="I4" s="8" t="s">
        <v>5</v>
      </c>
      <c r="J4" s="9">
        <v>9.9366358505353194</v>
      </c>
      <c r="K4" s="8" t="s">
        <v>5</v>
      </c>
      <c r="L4" s="9">
        <v>13.284223283101401</v>
      </c>
    </row>
    <row r="5" spans="1:16" x14ac:dyDescent="0.2">
      <c r="A5" s="5">
        <v>198.9</v>
      </c>
      <c r="B5" s="5">
        <v>4</v>
      </c>
      <c r="C5" s="5">
        <v>55</v>
      </c>
      <c r="D5" s="5">
        <f t="shared" si="0"/>
        <v>3025</v>
      </c>
      <c r="E5" s="5">
        <f t="shared" si="1"/>
        <v>166375</v>
      </c>
      <c r="G5" s="8" t="s">
        <v>6</v>
      </c>
      <c r="H5" s="9">
        <v>1</v>
      </c>
      <c r="I5" s="8" t="s">
        <v>6</v>
      </c>
      <c r="J5" s="9">
        <v>176.7</v>
      </c>
      <c r="K5" s="8" t="s">
        <v>6</v>
      </c>
      <c r="L5" s="9">
        <v>20</v>
      </c>
    </row>
    <row r="6" spans="1:16" x14ac:dyDescent="0.2">
      <c r="A6" s="5">
        <v>201</v>
      </c>
      <c r="B6" s="5">
        <v>5</v>
      </c>
      <c r="C6" s="5">
        <v>30</v>
      </c>
      <c r="D6" s="5">
        <f t="shared" si="0"/>
        <v>900</v>
      </c>
      <c r="E6" s="5">
        <f t="shared" si="1"/>
        <v>27000</v>
      </c>
      <c r="G6" s="8" t="s">
        <v>7</v>
      </c>
      <c r="H6" s="9">
        <v>18</v>
      </c>
      <c r="I6" s="8" t="s">
        <v>7</v>
      </c>
      <c r="J6" s="9">
        <v>211.3</v>
      </c>
      <c r="K6" s="8" t="s">
        <v>7</v>
      </c>
      <c r="L6" s="9">
        <v>60</v>
      </c>
    </row>
    <row r="7" spans="1:16" x14ac:dyDescent="0.2">
      <c r="A7" s="5">
        <v>198.2</v>
      </c>
      <c r="B7" s="5">
        <v>6</v>
      </c>
      <c r="C7" s="5">
        <v>50</v>
      </c>
      <c r="D7" s="5">
        <f t="shared" si="0"/>
        <v>2500</v>
      </c>
      <c r="E7" s="5">
        <f t="shared" si="1"/>
        <v>125000</v>
      </c>
      <c r="G7" s="8" t="s">
        <v>8</v>
      </c>
      <c r="H7" s="9">
        <v>18</v>
      </c>
      <c r="I7" s="8" t="s">
        <v>8</v>
      </c>
      <c r="J7" s="9">
        <v>18</v>
      </c>
      <c r="K7" s="8" t="s">
        <v>8</v>
      </c>
      <c r="L7" s="9">
        <v>18</v>
      </c>
    </row>
    <row r="8" spans="1:16" x14ac:dyDescent="0.2">
      <c r="A8" s="5">
        <v>188.2</v>
      </c>
      <c r="B8" s="5">
        <v>7</v>
      </c>
      <c r="C8" s="5">
        <v>25</v>
      </c>
      <c r="D8" s="5">
        <f t="shared" si="0"/>
        <v>625</v>
      </c>
      <c r="E8" s="5">
        <f t="shared" si="1"/>
        <v>15625</v>
      </c>
    </row>
    <row r="9" spans="1:16" x14ac:dyDescent="0.2">
      <c r="A9" s="5">
        <v>191.5</v>
      </c>
      <c r="B9" s="5">
        <v>8</v>
      </c>
      <c r="C9" s="5">
        <v>45</v>
      </c>
      <c r="D9" s="5">
        <f t="shared" si="0"/>
        <v>2025</v>
      </c>
      <c r="E9" s="5">
        <f t="shared" si="1"/>
        <v>91125</v>
      </c>
    </row>
    <row r="10" spans="1:16" x14ac:dyDescent="0.2">
      <c r="A10" s="5">
        <v>206</v>
      </c>
      <c r="B10" s="5">
        <v>9</v>
      </c>
      <c r="C10" s="5">
        <v>35</v>
      </c>
      <c r="D10" s="5">
        <f t="shared" si="0"/>
        <v>1225</v>
      </c>
      <c r="E10" s="5">
        <f t="shared" si="1"/>
        <v>42875</v>
      </c>
    </row>
    <row r="11" spans="1:16" x14ac:dyDescent="0.2">
      <c r="A11" s="5">
        <v>194.7</v>
      </c>
      <c r="B11" s="5">
        <v>10</v>
      </c>
      <c r="C11" s="5">
        <v>50</v>
      </c>
      <c r="D11" s="5">
        <f t="shared" si="0"/>
        <v>2500</v>
      </c>
      <c r="E11" s="5">
        <f t="shared" si="1"/>
        <v>125000</v>
      </c>
    </row>
    <row r="12" spans="1:16" ht="17" thickBot="1" x14ac:dyDescent="0.25">
      <c r="A12" s="5">
        <v>199.1</v>
      </c>
      <c r="B12" s="5">
        <v>11</v>
      </c>
      <c r="C12" s="5">
        <v>25</v>
      </c>
      <c r="D12" s="5">
        <f t="shared" si="0"/>
        <v>625</v>
      </c>
      <c r="E12" s="5">
        <f t="shared" si="1"/>
        <v>15625</v>
      </c>
    </row>
    <row r="13" spans="1:16" x14ac:dyDescent="0.2">
      <c r="A13" s="5">
        <v>176.7</v>
      </c>
      <c r="B13" s="5">
        <v>12</v>
      </c>
      <c r="C13" s="5">
        <v>20</v>
      </c>
      <c r="D13" s="5">
        <f t="shared" si="0"/>
        <v>400</v>
      </c>
      <c r="E13" s="5">
        <f t="shared" si="1"/>
        <v>8000</v>
      </c>
      <c r="G13" s="3"/>
      <c r="H13" s="3" t="s">
        <v>2</v>
      </c>
      <c r="I13" s="3" t="s">
        <v>1</v>
      </c>
      <c r="K13" s="3"/>
      <c r="L13" s="3" t="s">
        <v>1</v>
      </c>
    </row>
    <row r="14" spans="1:16" x14ac:dyDescent="0.2">
      <c r="A14" s="5">
        <v>211.3</v>
      </c>
      <c r="B14" s="5">
        <v>13</v>
      </c>
      <c r="C14" s="5">
        <v>60</v>
      </c>
      <c r="D14" s="5">
        <f t="shared" si="0"/>
        <v>3600</v>
      </c>
      <c r="E14" s="5">
        <f t="shared" si="1"/>
        <v>216000</v>
      </c>
      <c r="G14" s="1" t="s">
        <v>2</v>
      </c>
      <c r="H14" s="1">
        <v>1</v>
      </c>
      <c r="I14" s="1"/>
      <c r="K14" s="1" t="s">
        <v>1</v>
      </c>
      <c r="L14" s="1">
        <v>1</v>
      </c>
    </row>
    <row r="15" spans="1:16" ht="17" thickBot="1" x14ac:dyDescent="0.25">
      <c r="A15" s="5">
        <v>206.7</v>
      </c>
      <c r="B15" s="5">
        <v>14</v>
      </c>
      <c r="C15" s="5">
        <v>30</v>
      </c>
      <c r="D15" s="5">
        <f t="shared" si="0"/>
        <v>900</v>
      </c>
      <c r="E15" s="5">
        <f t="shared" si="1"/>
        <v>27000</v>
      </c>
      <c r="G15" s="2" t="s">
        <v>1</v>
      </c>
      <c r="H15" s="2">
        <v>0.48440105638480363</v>
      </c>
      <c r="I15" s="2">
        <v>1</v>
      </c>
      <c r="K15" s="2" t="s">
        <v>0</v>
      </c>
      <c r="L15" s="2">
        <v>-0.2032163123989878</v>
      </c>
    </row>
    <row r="16" spans="1:16" x14ac:dyDescent="0.2">
      <c r="A16" s="5">
        <v>198.6</v>
      </c>
      <c r="B16" s="5">
        <v>15</v>
      </c>
      <c r="C16" s="5">
        <v>40</v>
      </c>
      <c r="D16" s="5">
        <f t="shared" si="0"/>
        <v>1600</v>
      </c>
      <c r="E16" s="5">
        <f t="shared" si="1"/>
        <v>64000</v>
      </c>
    </row>
    <row r="17" spans="1:13" x14ac:dyDescent="0.2">
      <c r="A17" s="5">
        <v>189.1</v>
      </c>
      <c r="B17" s="5">
        <v>16</v>
      </c>
      <c r="C17" s="5">
        <v>40</v>
      </c>
      <c r="D17" s="5">
        <f t="shared" si="0"/>
        <v>1600</v>
      </c>
      <c r="E17" s="5">
        <f t="shared" si="1"/>
        <v>64000</v>
      </c>
    </row>
    <row r="18" spans="1:13" x14ac:dyDescent="0.2">
      <c r="A18" s="5">
        <v>184.3</v>
      </c>
      <c r="B18" s="5">
        <v>17</v>
      </c>
      <c r="C18" s="5">
        <v>20</v>
      </c>
      <c r="D18" s="5">
        <f t="shared" si="0"/>
        <v>400</v>
      </c>
      <c r="E18" s="5">
        <f t="shared" si="1"/>
        <v>8000</v>
      </c>
    </row>
    <row r="19" spans="1:13" x14ac:dyDescent="0.2">
      <c r="A19" s="5">
        <v>206.5</v>
      </c>
      <c r="B19" s="5">
        <v>18</v>
      </c>
      <c r="C19" s="5">
        <v>55</v>
      </c>
      <c r="D19" s="5">
        <f t="shared" si="0"/>
        <v>3025</v>
      </c>
      <c r="E19" s="5">
        <f t="shared" si="1"/>
        <v>166375</v>
      </c>
    </row>
    <row r="21" spans="1:13" ht="17" thickBot="1" x14ac:dyDescent="0.25"/>
    <row r="22" spans="1:13" x14ac:dyDescent="0.2">
      <c r="A22" s="3"/>
      <c r="B22" s="3" t="s">
        <v>0</v>
      </c>
      <c r="C22" s="3" t="s">
        <v>2</v>
      </c>
      <c r="D22" s="12"/>
      <c r="E22" s="12"/>
      <c r="M22" s="3" t="s">
        <v>0</v>
      </c>
    </row>
    <row r="23" spans="1:13" x14ac:dyDescent="0.2">
      <c r="A23" s="1" t="s">
        <v>0</v>
      </c>
      <c r="B23" s="1">
        <v>1</v>
      </c>
      <c r="C23" s="1"/>
      <c r="D23" s="1"/>
      <c r="E23" s="1"/>
      <c r="M23" s="1"/>
    </row>
    <row r="24" spans="1:13" ht="17" thickBot="1" x14ac:dyDescent="0.25">
      <c r="A24" s="2" t="s">
        <v>2</v>
      </c>
      <c r="B24" s="2">
        <v>-0.13716994793495502</v>
      </c>
      <c r="C24" s="2">
        <v>1</v>
      </c>
      <c r="D24" s="1"/>
      <c r="E24" s="1"/>
      <c r="M24" s="2">
        <v>1</v>
      </c>
    </row>
    <row r="34" spans="7:13" ht="17" thickBot="1" x14ac:dyDescent="0.25"/>
    <row r="35" spans="7:13" ht="17" thickBot="1" x14ac:dyDescent="0.25">
      <c r="G35" s="3"/>
      <c r="H35" s="3"/>
    </row>
    <row r="36" spans="7:13" x14ac:dyDescent="0.2">
      <c r="G36" s="1"/>
      <c r="H36" s="1"/>
      <c r="L36" s="3" t="s">
        <v>11</v>
      </c>
    </row>
    <row r="37" spans="7:13" x14ac:dyDescent="0.2">
      <c r="G37" s="1"/>
      <c r="H37" s="1"/>
      <c r="L37" s="1">
        <v>176.7</v>
      </c>
    </row>
    <row r="38" spans="7:13" x14ac:dyDescent="0.2">
      <c r="G38" s="1"/>
      <c r="H38" s="1"/>
      <c r="L38" s="1">
        <v>185.35</v>
      </c>
    </row>
    <row r="39" spans="7:13" x14ac:dyDescent="0.2">
      <c r="G39" s="1"/>
      <c r="H39" s="1"/>
      <c r="L39" s="1">
        <v>194</v>
      </c>
    </row>
    <row r="40" spans="7:13" ht="17" thickBot="1" x14ac:dyDescent="0.25">
      <c r="G40" s="2"/>
      <c r="H40" s="2"/>
      <c r="L40" s="1">
        <v>202.65</v>
      </c>
    </row>
    <row r="41" spans="7:13" ht="17" thickBot="1" x14ac:dyDescent="0.25">
      <c r="L41" s="2" t="s">
        <v>12</v>
      </c>
    </row>
    <row r="44" spans="7:13" ht="17" thickBot="1" x14ac:dyDescent="0.25"/>
    <row r="45" spans="7:13" ht="17" thickBot="1" x14ac:dyDescent="0.25">
      <c r="M45" s="3" t="s">
        <v>13</v>
      </c>
    </row>
    <row r="46" spans="7:13" x14ac:dyDescent="0.2">
      <c r="L46" s="3" t="s">
        <v>11</v>
      </c>
      <c r="M46" s="1">
        <v>1</v>
      </c>
    </row>
    <row r="47" spans="7:13" x14ac:dyDescent="0.2">
      <c r="L47" s="1">
        <v>1</v>
      </c>
      <c r="M47" s="1">
        <v>2</v>
      </c>
    </row>
    <row r="48" spans="7:13" x14ac:dyDescent="0.2">
      <c r="L48" s="1">
        <v>5.25</v>
      </c>
      <c r="M48" s="1">
        <v>3</v>
      </c>
    </row>
    <row r="49" spans="12:13" x14ac:dyDescent="0.2">
      <c r="L49" s="1">
        <v>9.5</v>
      </c>
      <c r="M49" s="1">
        <v>6</v>
      </c>
    </row>
    <row r="50" spans="12:13" ht="17" thickBot="1" x14ac:dyDescent="0.25">
      <c r="L50" s="1">
        <v>13.75</v>
      </c>
      <c r="M50" s="2">
        <v>6</v>
      </c>
    </row>
    <row r="51" spans="12:13" ht="17" thickBot="1" x14ac:dyDescent="0.25">
      <c r="L51" s="2" t="s">
        <v>12</v>
      </c>
    </row>
    <row r="54" spans="12:13" ht="17" thickBot="1" x14ac:dyDescent="0.25"/>
    <row r="55" spans="12:13" x14ac:dyDescent="0.2">
      <c r="L55" s="3" t="s">
        <v>11</v>
      </c>
      <c r="M55" s="3" t="s">
        <v>13</v>
      </c>
    </row>
    <row r="56" spans="12:13" x14ac:dyDescent="0.2">
      <c r="L56" s="1">
        <v>20</v>
      </c>
      <c r="M56" s="1">
        <v>1</v>
      </c>
    </row>
    <row r="57" spans="12:13" x14ac:dyDescent="0.2">
      <c r="L57" s="1">
        <v>30</v>
      </c>
      <c r="M57" s="1">
        <v>4</v>
      </c>
    </row>
    <row r="58" spans="12:13" x14ac:dyDescent="0.2">
      <c r="L58" s="1">
        <v>40</v>
      </c>
      <c r="M58" s="1">
        <v>4</v>
      </c>
    </row>
    <row r="59" spans="12:13" x14ac:dyDescent="0.2">
      <c r="L59" s="1">
        <v>50</v>
      </c>
      <c r="M59" s="1">
        <v>4</v>
      </c>
    </row>
    <row r="60" spans="12:13" ht="17" thickBot="1" x14ac:dyDescent="0.25">
      <c r="L60" s="2" t="s">
        <v>12</v>
      </c>
      <c r="M60" s="2">
        <v>5</v>
      </c>
    </row>
    <row r="63" spans="12:13" ht="17" thickBot="1" x14ac:dyDescent="0.25"/>
    <row r="64" spans="12:13" x14ac:dyDescent="0.2">
      <c r="M64" s="3" t="s">
        <v>13</v>
      </c>
    </row>
    <row r="65" spans="1:13" x14ac:dyDescent="0.2">
      <c r="M65" s="1">
        <v>2</v>
      </c>
    </row>
    <row r="66" spans="1:13" x14ac:dyDescent="0.2">
      <c r="M66" s="1">
        <v>4</v>
      </c>
    </row>
    <row r="67" spans="1:13" x14ac:dyDescent="0.2">
      <c r="M67" s="1">
        <v>4</v>
      </c>
    </row>
    <row r="68" spans="1:13" x14ac:dyDescent="0.2">
      <c r="M68" s="1">
        <v>4</v>
      </c>
    </row>
    <row r="69" spans="1:13" ht="17" thickBot="1" x14ac:dyDescent="0.25">
      <c r="M69" s="2">
        <v>4</v>
      </c>
    </row>
    <row r="76" spans="1:13" x14ac:dyDescent="0.2">
      <c r="A76" t="s">
        <v>14</v>
      </c>
    </row>
    <row r="77" spans="1:13" x14ac:dyDescent="0.2">
      <c r="A77" t="s">
        <v>15</v>
      </c>
    </row>
    <row r="78" spans="1:13" ht="17" thickBot="1" x14ac:dyDescent="0.25"/>
    <row r="79" spans="1:13" x14ac:dyDescent="0.2">
      <c r="A79" s="13" t="s">
        <v>16</v>
      </c>
      <c r="B79" s="13"/>
    </row>
    <row r="80" spans="1:13" x14ac:dyDescent="0.2">
      <c r="A80" s="1" t="s">
        <v>17</v>
      </c>
      <c r="B80" s="1">
        <v>0.48440105638480385</v>
      </c>
    </row>
    <row r="81" spans="1:12" x14ac:dyDescent="0.2">
      <c r="A81" s="1" t="s">
        <v>18</v>
      </c>
      <c r="B81" s="1">
        <v>0.23464438342671401</v>
      </c>
    </row>
    <row r="82" spans="1:12" ht="17" thickBot="1" x14ac:dyDescent="0.25">
      <c r="A82" s="1" t="s">
        <v>19</v>
      </c>
      <c r="B82" s="1">
        <v>0.18680965739088354</v>
      </c>
    </row>
    <row r="83" spans="1:12" x14ac:dyDescent="0.2">
      <c r="A83" s="1" t="s">
        <v>4</v>
      </c>
      <c r="B83" s="1">
        <v>8.9605667758487506</v>
      </c>
      <c r="G83" s="3" t="s">
        <v>35</v>
      </c>
      <c r="H83" s="3" t="s">
        <v>36</v>
      </c>
      <c r="I83" s="3" t="s">
        <v>37</v>
      </c>
    </row>
    <row r="84" spans="1:12" ht="17" thickBot="1" x14ac:dyDescent="0.25">
      <c r="A84" s="2" t="s">
        <v>20</v>
      </c>
      <c r="B84" s="2">
        <v>18</v>
      </c>
      <c r="G84" s="1">
        <v>197.4392379106678</v>
      </c>
      <c r="H84" s="1">
        <v>168.28520653377663</v>
      </c>
      <c r="I84" s="1">
        <v>197.4392379106678</v>
      </c>
    </row>
    <row r="85" spans="1:12" ht="17" thickBot="1" x14ac:dyDescent="0.25">
      <c r="G85" s="2">
        <v>0.70914309553613464</v>
      </c>
      <c r="H85" s="2">
        <v>1.5523571130532376E-2</v>
      </c>
      <c r="I85" s="2">
        <v>0.70914309553613464</v>
      </c>
    </row>
    <row r="86" spans="1:12" ht="17" thickBot="1" x14ac:dyDescent="0.25">
      <c r="A86" t="s">
        <v>21</v>
      </c>
    </row>
    <row r="87" spans="1:12" x14ac:dyDescent="0.2">
      <c r="A87" s="3"/>
      <c r="B87" s="3" t="s">
        <v>26</v>
      </c>
      <c r="C87" s="3" t="s">
        <v>27</v>
      </c>
      <c r="D87" s="3" t="s">
        <v>28</v>
      </c>
      <c r="E87" s="3" t="s">
        <v>29</v>
      </c>
      <c r="F87" s="3" t="s">
        <v>30</v>
      </c>
      <c r="K87" s="3" t="s">
        <v>11</v>
      </c>
      <c r="L87" s="3" t="s">
        <v>13</v>
      </c>
    </row>
    <row r="88" spans="1:12" x14ac:dyDescent="0.2">
      <c r="A88" s="1" t="s">
        <v>22</v>
      </c>
      <c r="B88" s="1">
        <v>1</v>
      </c>
      <c r="C88" s="1">
        <v>393.85633333333431</v>
      </c>
      <c r="D88" s="1">
        <v>393.85633333333431</v>
      </c>
      <c r="E88" s="1">
        <v>4.9053146714157956</v>
      </c>
      <c r="F88" s="1">
        <v>4.1633322596004746E-2</v>
      </c>
      <c r="K88" s="1">
        <v>-14.86722222222221</v>
      </c>
      <c r="L88" s="1">
        <v>1</v>
      </c>
    </row>
    <row r="89" spans="1:12" x14ac:dyDescent="0.2">
      <c r="A89" s="1" t="s">
        <v>23</v>
      </c>
      <c r="B89" s="1">
        <v>16</v>
      </c>
      <c r="C89" s="1">
        <v>1284.6681111111106</v>
      </c>
      <c r="D89" s="1">
        <v>80.291756944444415</v>
      </c>
      <c r="E89" s="1"/>
      <c r="F89" s="1"/>
      <c r="K89" s="1">
        <v>-7.6613888888888795</v>
      </c>
      <c r="L89" s="1">
        <v>3</v>
      </c>
    </row>
    <row r="90" spans="1:12" ht="17" thickBot="1" x14ac:dyDescent="0.25">
      <c r="A90" s="2" t="s">
        <v>24</v>
      </c>
      <c r="B90" s="2">
        <v>17</v>
      </c>
      <c r="C90" s="2">
        <v>1678.524444444445</v>
      </c>
      <c r="D90" s="2"/>
      <c r="E90" s="2"/>
      <c r="F90" s="2"/>
      <c r="K90" s="1">
        <v>-0.45555555555554861</v>
      </c>
      <c r="L90" s="1">
        <v>5</v>
      </c>
    </row>
    <row r="91" spans="1:12" ht="17" thickBot="1" x14ac:dyDescent="0.25">
      <c r="K91" s="1">
        <v>6.7502777777777823</v>
      </c>
      <c r="L91" s="1">
        <v>4</v>
      </c>
    </row>
    <row r="92" spans="1:12" ht="17" thickBot="1" x14ac:dyDescent="0.25">
      <c r="A92" s="3"/>
      <c r="B92" s="3" t="s">
        <v>31</v>
      </c>
      <c r="C92" s="3" t="s">
        <v>4</v>
      </c>
      <c r="D92" s="3" t="s">
        <v>32</v>
      </c>
      <c r="E92" s="3" t="s">
        <v>33</v>
      </c>
      <c r="F92" s="3" t="s">
        <v>34</v>
      </c>
      <c r="K92" s="2" t="s">
        <v>12</v>
      </c>
      <c r="L92" s="2">
        <v>5</v>
      </c>
    </row>
    <row r="93" spans="1:12" x14ac:dyDescent="0.2">
      <c r="A93" s="1" t="s">
        <v>25</v>
      </c>
      <c r="B93" s="1">
        <v>182.86222222222199</v>
      </c>
      <c r="C93" s="1">
        <v>6.8762579601081431</v>
      </c>
      <c r="D93" s="1">
        <v>26.5932754825484</v>
      </c>
      <c r="E93" s="14">
        <v>1.1383971098305801E-14</v>
      </c>
      <c r="F93" s="1">
        <v>168.28520653377663</v>
      </c>
    </row>
    <row r="94" spans="1:12" ht="17" thickBot="1" x14ac:dyDescent="0.25">
      <c r="A94" s="2" t="s">
        <v>1</v>
      </c>
      <c r="B94" s="2">
        <v>0.36233333333333401</v>
      </c>
      <c r="C94" s="2">
        <v>0.1635968183721232</v>
      </c>
      <c r="D94" s="2">
        <v>2.2147944986873598</v>
      </c>
      <c r="E94" s="2">
        <v>4.1633322596004899E-2</v>
      </c>
      <c r="F94" s="2">
        <v>1.5523571130532376E-2</v>
      </c>
    </row>
    <row r="98" spans="1:3" x14ac:dyDescent="0.2">
      <c r="A98" t="s">
        <v>38</v>
      </c>
    </row>
    <row r="99" spans="1:3" ht="17" thickBot="1" x14ac:dyDescent="0.25"/>
    <row r="100" spans="1:3" x14ac:dyDescent="0.2">
      <c r="A100" s="3" t="s">
        <v>39</v>
      </c>
      <c r="B100" s="3" t="s">
        <v>41</v>
      </c>
      <c r="C100" s="3" t="s">
        <v>40</v>
      </c>
    </row>
    <row r="101" spans="1:3" x14ac:dyDescent="0.2">
      <c r="A101" s="1">
        <v>1</v>
      </c>
      <c r="B101" s="1">
        <v>195.54388888888889</v>
      </c>
      <c r="C101" s="1">
        <v>13.956111111111113</v>
      </c>
    </row>
    <row r="102" spans="1:3" x14ac:dyDescent="0.2">
      <c r="A102" s="1">
        <v>2</v>
      </c>
      <c r="B102" s="1">
        <v>204.60222222222222</v>
      </c>
      <c r="C102" s="1">
        <v>3.1977777777777874</v>
      </c>
    </row>
    <row r="103" spans="1:3" x14ac:dyDescent="0.2">
      <c r="A103" s="1">
        <v>3</v>
      </c>
      <c r="B103" s="1">
        <v>199.16722222222222</v>
      </c>
      <c r="C103" s="1">
        <v>-14.86722222222221</v>
      </c>
    </row>
    <row r="104" spans="1:3" x14ac:dyDescent="0.2">
      <c r="A104" s="1">
        <v>4</v>
      </c>
      <c r="B104" s="1">
        <v>202.79055555555556</v>
      </c>
      <c r="C104" s="1">
        <v>-3.8905555555555509</v>
      </c>
    </row>
    <row r="105" spans="1:3" x14ac:dyDescent="0.2">
      <c r="A105" s="1">
        <v>5</v>
      </c>
      <c r="B105" s="1">
        <v>193.73222222222222</v>
      </c>
      <c r="C105" s="1">
        <v>7.2677777777777806</v>
      </c>
    </row>
    <row r="106" spans="1:3" x14ac:dyDescent="0.2">
      <c r="A106" s="1">
        <v>6</v>
      </c>
      <c r="B106" s="1">
        <v>200.97888888888889</v>
      </c>
      <c r="C106" s="1">
        <v>-2.7788888888889005</v>
      </c>
    </row>
    <row r="107" spans="1:3" x14ac:dyDescent="0.2">
      <c r="A107" s="1">
        <v>7</v>
      </c>
      <c r="B107" s="1">
        <v>191.92055555555555</v>
      </c>
      <c r="C107" s="1">
        <v>-3.7205555555555634</v>
      </c>
    </row>
    <row r="108" spans="1:3" x14ac:dyDescent="0.2">
      <c r="A108" s="1">
        <v>8</v>
      </c>
      <c r="B108" s="1">
        <v>199.16722222222222</v>
      </c>
      <c r="C108" s="1">
        <v>-7.6672222222222217</v>
      </c>
    </row>
    <row r="109" spans="1:3" x14ac:dyDescent="0.2">
      <c r="A109" s="1">
        <v>9</v>
      </c>
      <c r="B109" s="1">
        <v>195.54388888888889</v>
      </c>
      <c r="C109" s="1">
        <v>10.456111111111113</v>
      </c>
    </row>
    <row r="110" spans="1:3" x14ac:dyDescent="0.2">
      <c r="A110" s="1">
        <v>10</v>
      </c>
      <c r="B110" s="1">
        <v>200.97888888888889</v>
      </c>
      <c r="C110" s="1">
        <v>-6.2788888888889005</v>
      </c>
    </row>
    <row r="111" spans="1:3" x14ac:dyDescent="0.2">
      <c r="A111" s="1">
        <v>11</v>
      </c>
      <c r="B111" s="1">
        <v>191.92055555555555</v>
      </c>
      <c r="C111" s="1">
        <v>7.1794444444444423</v>
      </c>
    </row>
    <row r="112" spans="1:3" x14ac:dyDescent="0.2">
      <c r="A112" s="1">
        <v>12</v>
      </c>
      <c r="B112" s="1">
        <v>190.10888888888888</v>
      </c>
      <c r="C112" s="1">
        <v>-13.408888888888896</v>
      </c>
    </row>
    <row r="113" spans="1:3" x14ac:dyDescent="0.2">
      <c r="A113" s="1">
        <v>13</v>
      </c>
      <c r="B113" s="1">
        <v>204.60222222222222</v>
      </c>
      <c r="C113" s="1">
        <v>6.6977777777777874</v>
      </c>
    </row>
    <row r="114" spans="1:3" x14ac:dyDescent="0.2">
      <c r="A114" s="1">
        <v>14</v>
      </c>
      <c r="B114" s="1">
        <v>193.73222222222222</v>
      </c>
      <c r="C114" s="1">
        <v>12.967777777777769</v>
      </c>
    </row>
    <row r="115" spans="1:3" x14ac:dyDescent="0.2">
      <c r="A115" s="1">
        <v>15</v>
      </c>
      <c r="B115" s="1">
        <v>197.35555555555555</v>
      </c>
      <c r="C115" s="1">
        <v>1.24444444444444</v>
      </c>
    </row>
    <row r="116" spans="1:3" x14ac:dyDescent="0.2">
      <c r="A116" s="1">
        <v>16</v>
      </c>
      <c r="B116" s="1">
        <v>197.35555555555555</v>
      </c>
      <c r="C116" s="1">
        <v>-8.25555555555556</v>
      </c>
    </row>
    <row r="117" spans="1:3" x14ac:dyDescent="0.2">
      <c r="A117" s="1">
        <v>17</v>
      </c>
      <c r="B117" s="1">
        <v>190.10888888888888</v>
      </c>
      <c r="C117" s="1">
        <v>-5.8088888888888732</v>
      </c>
    </row>
    <row r="118" spans="1:3" ht="17" thickBot="1" x14ac:dyDescent="0.25">
      <c r="A118" s="2">
        <v>18</v>
      </c>
      <c r="B118" s="2">
        <v>202.79055555555556</v>
      </c>
      <c r="C118" s="2">
        <v>3.7094444444444434</v>
      </c>
    </row>
    <row r="128" spans="1:3" x14ac:dyDescent="0.2">
      <c r="A128" t="s">
        <v>42</v>
      </c>
    </row>
    <row r="129" spans="1:9" x14ac:dyDescent="0.2">
      <c r="A129" t="s">
        <v>15</v>
      </c>
    </row>
    <row r="130" spans="1:9" ht="17" thickBot="1" x14ac:dyDescent="0.25"/>
    <row r="131" spans="1:9" x14ac:dyDescent="0.2">
      <c r="A131" s="13" t="s">
        <v>16</v>
      </c>
      <c r="B131" s="13"/>
    </row>
    <row r="132" spans="1:9" x14ac:dyDescent="0.2">
      <c r="A132" s="1" t="s">
        <v>17</v>
      </c>
      <c r="B132" s="1">
        <v>0.4897016615159136</v>
      </c>
    </row>
    <row r="133" spans="1:9" x14ac:dyDescent="0.2">
      <c r="A133" s="1" t="s">
        <v>18</v>
      </c>
      <c r="B133" s="1">
        <v>0.23980771729144601</v>
      </c>
    </row>
    <row r="134" spans="1:9" ht="17" thickBot="1" x14ac:dyDescent="0.25">
      <c r="A134" s="1" t="s">
        <v>19</v>
      </c>
      <c r="B134" s="1">
        <v>0.13844874626363926</v>
      </c>
    </row>
    <row r="135" spans="1:9" x14ac:dyDescent="0.2">
      <c r="A135" s="1" t="s">
        <v>4</v>
      </c>
      <c r="B135" s="1">
        <v>9.2231640594188296</v>
      </c>
      <c r="G135" s="3" t="s">
        <v>35</v>
      </c>
      <c r="H135" s="3" t="s">
        <v>36</v>
      </c>
      <c r="I135" s="3" t="s">
        <v>37</v>
      </c>
    </row>
    <row r="136" spans="1:9" ht="17" thickBot="1" x14ac:dyDescent="0.25">
      <c r="A136" s="2" t="s">
        <v>20</v>
      </c>
      <c r="B136" s="2">
        <v>18</v>
      </c>
      <c r="G136" s="1">
        <v>223.91398000077766</v>
      </c>
      <c r="H136" s="1">
        <v>128.20931004251247</v>
      </c>
      <c r="I136" s="1">
        <v>223.91398000077766</v>
      </c>
    </row>
    <row r="137" spans="1:9" x14ac:dyDescent="0.2">
      <c r="G137" s="1">
        <v>3.3018168549806952</v>
      </c>
      <c r="H137" s="1">
        <v>-1.8180159891798353</v>
      </c>
      <c r="I137" s="1">
        <v>3.3018168549806952</v>
      </c>
    </row>
    <row r="138" spans="1:9" ht="17" thickBot="1" x14ac:dyDescent="0.25">
      <c r="A138" t="s">
        <v>21</v>
      </c>
      <c r="G138" s="2">
        <v>2.6938289313082963E-2</v>
      </c>
      <c r="H138" s="2">
        <v>-3.6427466802260368E-2</v>
      </c>
      <c r="I138" s="2">
        <v>2.6938289313082963E-2</v>
      </c>
    </row>
    <row r="139" spans="1:9" x14ac:dyDescent="0.2">
      <c r="A139" s="3"/>
      <c r="B139" s="3" t="s">
        <v>26</v>
      </c>
      <c r="C139" s="3" t="s">
        <v>27</v>
      </c>
      <c r="D139" s="3" t="s">
        <v>28</v>
      </c>
      <c r="E139" s="3" t="s">
        <v>29</v>
      </c>
      <c r="F139" s="3" t="s">
        <v>30</v>
      </c>
    </row>
    <row r="140" spans="1:9" x14ac:dyDescent="0.2">
      <c r="A140" s="1" t="s">
        <v>22</v>
      </c>
      <c r="B140" s="1">
        <v>2</v>
      </c>
      <c r="C140" s="1">
        <v>402.52311544011559</v>
      </c>
      <c r="D140" s="1">
        <v>201.26155772005779</v>
      </c>
      <c r="E140" s="1">
        <v>2.3659249384611134</v>
      </c>
      <c r="F140" s="1">
        <v>0.1279163101269257</v>
      </c>
    </row>
    <row r="141" spans="1:9" x14ac:dyDescent="0.2">
      <c r="A141" s="1" t="s">
        <v>23</v>
      </c>
      <c r="B141" s="1">
        <v>15</v>
      </c>
      <c r="C141" s="1">
        <v>1276.0013290043294</v>
      </c>
      <c r="D141" s="1">
        <v>85.066755266955298</v>
      </c>
      <c r="E141" s="1"/>
      <c r="F141" s="1"/>
    </row>
    <row r="142" spans="1:9" ht="17" thickBot="1" x14ac:dyDescent="0.25">
      <c r="A142" s="2" t="s">
        <v>24</v>
      </c>
      <c r="B142" s="2">
        <v>17</v>
      </c>
      <c r="C142" s="2">
        <v>1678.524444444445</v>
      </c>
      <c r="D142" s="2"/>
      <c r="E142" s="2"/>
      <c r="F142" s="2"/>
    </row>
    <row r="143" spans="1:9" ht="17" thickBot="1" x14ac:dyDescent="0.25"/>
    <row r="144" spans="1:9" x14ac:dyDescent="0.2">
      <c r="A144" s="3"/>
      <c r="B144" s="3" t="s">
        <v>31</v>
      </c>
      <c r="C144" s="3" t="s">
        <v>4</v>
      </c>
      <c r="D144" s="3" t="s">
        <v>32</v>
      </c>
      <c r="E144" s="3" t="s">
        <v>33</v>
      </c>
      <c r="F144" s="3" t="s">
        <v>34</v>
      </c>
    </row>
    <row r="145" spans="1:6" x14ac:dyDescent="0.2">
      <c r="A145" s="1" t="s">
        <v>25</v>
      </c>
      <c r="B145" s="1">
        <v>176.06164502164506</v>
      </c>
      <c r="C145" s="1">
        <v>22.45060647990395</v>
      </c>
      <c r="D145" s="1">
        <v>7.8421776792195725</v>
      </c>
      <c r="E145" s="1">
        <v>1.0996216981576468E-6</v>
      </c>
      <c r="F145" s="1">
        <v>128.20931004251247</v>
      </c>
    </row>
    <row r="146" spans="1:6" x14ac:dyDescent="0.2">
      <c r="A146" s="1" t="s">
        <v>1</v>
      </c>
      <c r="B146" s="1">
        <v>0.74190043290042995</v>
      </c>
      <c r="C146" s="1">
        <v>1.2010213553555942</v>
      </c>
      <c r="D146" s="1">
        <v>0.61772459714571082</v>
      </c>
      <c r="E146" s="1">
        <v>0.54602159083919277</v>
      </c>
      <c r="F146" s="1">
        <v>-1.8180159891798353</v>
      </c>
    </row>
    <row r="147" spans="1:6" ht="17" thickBot="1" x14ac:dyDescent="0.25">
      <c r="A147" s="2" t="s">
        <v>9</v>
      </c>
      <c r="B147" s="2">
        <v>-4.7445887445887016E-3</v>
      </c>
      <c r="C147" s="2">
        <v>1.4864474800106475E-2</v>
      </c>
      <c r="D147" s="2">
        <v>-0.31918980040618156</v>
      </c>
      <c r="E147" s="2">
        <v>0.75398448677416718</v>
      </c>
      <c r="F147" s="2">
        <v>-3.6427466802260368E-2</v>
      </c>
    </row>
    <row r="151" spans="1:6" x14ac:dyDescent="0.2">
      <c r="A151" t="s">
        <v>38</v>
      </c>
    </row>
    <row r="152" spans="1:6" ht="17" thickBot="1" x14ac:dyDescent="0.25"/>
    <row r="153" spans="1:6" x14ac:dyDescent="0.2">
      <c r="A153" s="3" t="s">
        <v>39</v>
      </c>
      <c r="B153" s="3" t="s">
        <v>41</v>
      </c>
      <c r="C153" s="3" t="s">
        <v>40</v>
      </c>
    </row>
    <row r="154" spans="1:6" x14ac:dyDescent="0.2">
      <c r="A154" s="1">
        <v>1</v>
      </c>
      <c r="B154" s="1">
        <v>196.21603896103895</v>
      </c>
      <c r="C154" s="1">
        <v>13.283961038961053</v>
      </c>
    </row>
    <row r="155" spans="1:6" x14ac:dyDescent="0.2">
      <c r="A155" s="1">
        <v>2</v>
      </c>
      <c r="B155" s="1">
        <v>203.49515151515155</v>
      </c>
      <c r="C155" s="1">
        <v>4.3048484848484634</v>
      </c>
    </row>
    <row r="156" spans="1:6" x14ac:dyDescent="0.2">
      <c r="A156" s="1">
        <v>3</v>
      </c>
      <c r="B156" s="1">
        <v>199.83937229437228</v>
      </c>
      <c r="C156" s="1">
        <v>-15.539372294372271</v>
      </c>
    </row>
    <row r="157" spans="1:6" x14ac:dyDescent="0.2">
      <c r="A157" s="1">
        <v>4</v>
      </c>
      <c r="B157" s="1">
        <v>202.51378787878787</v>
      </c>
      <c r="C157" s="1">
        <v>-3.6137878787878606</v>
      </c>
    </row>
    <row r="158" spans="1:6" x14ac:dyDescent="0.2">
      <c r="A158" s="1">
        <v>5</v>
      </c>
      <c r="B158" s="1">
        <v>194.04852813852813</v>
      </c>
      <c r="C158" s="1">
        <v>6.9514718614718731</v>
      </c>
    </row>
    <row r="159" spans="1:6" x14ac:dyDescent="0.2">
      <c r="A159" s="1">
        <v>6</v>
      </c>
      <c r="B159" s="1">
        <v>201.2951948051948</v>
      </c>
      <c r="C159" s="1">
        <v>-3.0951948051948079</v>
      </c>
    </row>
    <row r="160" spans="1:6" x14ac:dyDescent="0.2">
      <c r="A160" s="1">
        <v>7</v>
      </c>
      <c r="B160" s="1">
        <v>191.64378787878789</v>
      </c>
      <c r="C160" s="1">
        <v>-3.4437878787879015</v>
      </c>
    </row>
    <row r="161" spans="1:12" x14ac:dyDescent="0.2">
      <c r="A161" s="1">
        <v>8</v>
      </c>
      <c r="B161" s="1">
        <v>199.83937229437228</v>
      </c>
      <c r="C161" s="1">
        <v>-8.3393722943722821</v>
      </c>
    </row>
    <row r="162" spans="1:12" x14ac:dyDescent="0.2">
      <c r="A162" s="1">
        <v>9</v>
      </c>
      <c r="B162" s="1">
        <v>196.21603896103895</v>
      </c>
      <c r="C162" s="1">
        <v>9.7839610389610527</v>
      </c>
    </row>
    <row r="163" spans="1:12" x14ac:dyDescent="0.2">
      <c r="A163" s="1">
        <v>10</v>
      </c>
      <c r="B163" s="1">
        <v>201.2951948051948</v>
      </c>
      <c r="C163" s="1">
        <v>-6.5951948051948079</v>
      </c>
    </row>
    <row r="164" spans="1:12" x14ac:dyDescent="0.2">
      <c r="A164" s="1">
        <v>11</v>
      </c>
      <c r="B164" s="1">
        <v>191.64378787878789</v>
      </c>
      <c r="C164" s="1">
        <v>7.4562121212121042</v>
      </c>
    </row>
    <row r="165" spans="1:12" x14ac:dyDescent="0.2">
      <c r="A165" s="1">
        <v>12</v>
      </c>
      <c r="B165" s="1">
        <v>189.00181818181818</v>
      </c>
      <c r="C165" s="1">
        <v>-12.301818181818192</v>
      </c>
    </row>
    <row r="166" spans="1:12" x14ac:dyDescent="0.2">
      <c r="A166" s="1">
        <v>13</v>
      </c>
      <c r="B166" s="1">
        <v>203.49515151515155</v>
      </c>
      <c r="C166" s="1">
        <v>7.8048484848484634</v>
      </c>
    </row>
    <row r="167" spans="1:12" x14ac:dyDescent="0.2">
      <c r="A167" s="1">
        <v>14</v>
      </c>
      <c r="B167" s="1">
        <v>194.04852813852813</v>
      </c>
      <c r="C167" s="1">
        <v>12.651471861471862</v>
      </c>
    </row>
    <row r="168" spans="1:12" x14ac:dyDescent="0.2">
      <c r="A168" s="1">
        <v>15</v>
      </c>
      <c r="B168" s="1">
        <v>198.14632034632035</v>
      </c>
      <c r="C168" s="1">
        <v>0.45367965367964302</v>
      </c>
    </row>
    <row r="169" spans="1:12" x14ac:dyDescent="0.2">
      <c r="A169" s="1">
        <v>16</v>
      </c>
      <c r="B169" s="1">
        <v>198.14632034632035</v>
      </c>
      <c r="C169" s="1">
        <v>-9.046320346320357</v>
      </c>
    </row>
    <row r="170" spans="1:12" x14ac:dyDescent="0.2">
      <c r="A170" s="1">
        <v>17</v>
      </c>
      <c r="B170" s="1">
        <v>189.00181818181818</v>
      </c>
      <c r="C170" s="1">
        <v>-4.7018181818181688</v>
      </c>
    </row>
    <row r="171" spans="1:12" ht="17" thickBot="1" x14ac:dyDescent="0.25">
      <c r="A171" s="2">
        <v>18</v>
      </c>
      <c r="B171" s="2">
        <v>202.51378787878787</v>
      </c>
      <c r="C171" s="2">
        <v>3.9862121212121338</v>
      </c>
    </row>
    <row r="172" spans="1:12" ht="17" thickBot="1" x14ac:dyDescent="0.25"/>
    <row r="173" spans="1:12" x14ac:dyDescent="0.2">
      <c r="A173" s="3" t="s">
        <v>11</v>
      </c>
      <c r="B173" s="3" t="s">
        <v>13</v>
      </c>
    </row>
    <row r="174" spans="1:12" x14ac:dyDescent="0.2">
      <c r="A174" s="1">
        <v>-15.539372294372271</v>
      </c>
      <c r="B174" s="1">
        <v>1</v>
      </c>
    </row>
    <row r="175" spans="1:12" x14ac:dyDescent="0.2">
      <c r="A175" s="1">
        <v>-8.3335389610389399</v>
      </c>
      <c r="B175" s="1">
        <v>3</v>
      </c>
      <c r="G175" t="s">
        <v>49</v>
      </c>
      <c r="H175" t="s">
        <v>50</v>
      </c>
      <c r="I175" t="s">
        <v>51</v>
      </c>
      <c r="J175" t="s">
        <v>62</v>
      </c>
      <c r="K175" t="s">
        <v>63</v>
      </c>
      <c r="L175" t="s">
        <v>64</v>
      </c>
    </row>
    <row r="176" spans="1:12" x14ac:dyDescent="0.2">
      <c r="A176" s="1">
        <v>-1.127705627705609</v>
      </c>
      <c r="B176" s="1">
        <v>5</v>
      </c>
      <c r="G176">
        <f>F185*F185</f>
        <v>25</v>
      </c>
      <c r="H176">
        <f>L4*L4*(18-1)</f>
        <v>2999.9999999999868</v>
      </c>
      <c r="I176">
        <f>G176/H176</f>
        <v>8.3333333333333696E-3</v>
      </c>
      <c r="J176">
        <f>SQRT(1+(1/18)+I176)</f>
        <v>1.0314498964510534</v>
      </c>
      <c r="K176">
        <f>B185-C185*E185*J176</f>
        <v>175.94895292693295</v>
      </c>
      <c r="L176">
        <f>B185+C185*E185*J176</f>
        <v>215.13414707306706</v>
      </c>
    </row>
    <row r="177" spans="1:14" x14ac:dyDescent="0.2">
      <c r="A177" s="1">
        <v>6.0781277056277219</v>
      </c>
      <c r="B177" s="1">
        <v>3</v>
      </c>
      <c r="G177">
        <f>F186*F186</f>
        <v>100</v>
      </c>
      <c r="H177">
        <v>3000</v>
      </c>
      <c r="I177">
        <f>G177/H177</f>
        <v>3.3333333333333333E-2</v>
      </c>
      <c r="J177">
        <f>SQRT(1+(1/18)+I177)</f>
        <v>1.0434983894999019</v>
      </c>
      <c r="K177">
        <f>B186-C186*E186*J177</f>
        <v>181.15503939177148</v>
      </c>
      <c r="L177">
        <f>B186+C186*E186*J177</f>
        <v>220.79796060822855</v>
      </c>
    </row>
    <row r="178" spans="1:14" ht="17" thickBot="1" x14ac:dyDescent="0.25">
      <c r="A178" s="2" t="s">
        <v>12</v>
      </c>
      <c r="B178" s="2">
        <v>6</v>
      </c>
    </row>
    <row r="179" spans="1:14" ht="17" thickBot="1" x14ac:dyDescent="0.25"/>
    <row r="180" spans="1:14" x14ac:dyDescent="0.2">
      <c r="A180" s="3"/>
      <c r="B180" s="3" t="s">
        <v>31</v>
      </c>
    </row>
    <row r="181" spans="1:14" x14ac:dyDescent="0.2">
      <c r="A181" s="1" t="s">
        <v>25</v>
      </c>
      <c r="B181">
        <v>182.86</v>
      </c>
      <c r="G181" s="5" t="s">
        <v>2</v>
      </c>
      <c r="H181" s="5" t="s">
        <v>1</v>
      </c>
      <c r="I181" s="16" t="s">
        <v>57</v>
      </c>
      <c r="J181" t="s">
        <v>48</v>
      </c>
      <c r="K181" t="s">
        <v>49</v>
      </c>
      <c r="L181" t="s">
        <v>51</v>
      </c>
    </row>
    <row r="182" spans="1:14" ht="17" thickBot="1" x14ac:dyDescent="0.25">
      <c r="A182" s="2" t="s">
        <v>1</v>
      </c>
      <c r="B182">
        <v>0.36232999999999999</v>
      </c>
      <c r="G182" s="5">
        <v>209.5</v>
      </c>
      <c r="H182" s="5">
        <v>35</v>
      </c>
      <c r="I182">
        <f>B$181+B$182*H182</f>
        <v>195.54155</v>
      </c>
      <c r="J182">
        <f>H182-L$3</f>
        <v>-5</v>
      </c>
      <c r="K182">
        <f>J182*J182</f>
        <v>25</v>
      </c>
      <c r="L182">
        <f t="shared" ref="L182:L199" si="2">K182/H$176</f>
        <v>8.3333333333333696E-3</v>
      </c>
    </row>
    <row r="183" spans="1:14" x14ac:dyDescent="0.2">
      <c r="A183" s="1"/>
      <c r="G183" s="5">
        <v>207.8</v>
      </c>
      <c r="H183" s="5">
        <v>60</v>
      </c>
      <c r="I183">
        <f>B$181+B$182*H183</f>
        <v>204.59980000000002</v>
      </c>
      <c r="J183">
        <f t="shared" ref="J183:J199" si="3">H183-L$3</f>
        <v>20</v>
      </c>
      <c r="K183">
        <f t="shared" ref="K183:K199" si="4">J183*J183</f>
        <v>400</v>
      </c>
      <c r="L183">
        <f t="shared" si="2"/>
        <v>0.13333333333333391</v>
      </c>
    </row>
    <row r="184" spans="1:14" x14ac:dyDescent="0.2">
      <c r="A184" t="s">
        <v>43</v>
      </c>
      <c r="B184" t="s">
        <v>46</v>
      </c>
      <c r="C184" t="s">
        <v>44</v>
      </c>
      <c r="D184" t="s">
        <v>45</v>
      </c>
      <c r="E184" t="s">
        <v>47</v>
      </c>
      <c r="F184" t="s">
        <v>48</v>
      </c>
      <c r="G184" s="5">
        <v>184.3</v>
      </c>
      <c r="H184" s="5">
        <v>45</v>
      </c>
      <c r="I184">
        <f t="shared" ref="I184:I199" si="5">B$181+B$182*H184</f>
        <v>199.16485</v>
      </c>
      <c r="J184">
        <f t="shared" si="3"/>
        <v>5</v>
      </c>
      <c r="K184">
        <f t="shared" si="4"/>
        <v>25</v>
      </c>
      <c r="L184">
        <f t="shared" si="2"/>
        <v>8.3333333333333696E-3</v>
      </c>
      <c r="M184" t="s">
        <v>65</v>
      </c>
    </row>
    <row r="185" spans="1:14" x14ac:dyDescent="0.2">
      <c r="A185">
        <v>35</v>
      </c>
      <c r="B185">
        <f>B181+B182*35</f>
        <v>195.54155</v>
      </c>
      <c r="C185">
        <v>2.12</v>
      </c>
      <c r="D185">
        <v>16</v>
      </c>
      <c r="E185">
        <v>8.9600000000000009</v>
      </c>
      <c r="F185">
        <f>A185-40</f>
        <v>-5</v>
      </c>
      <c r="G185" s="5">
        <v>198.9</v>
      </c>
      <c r="H185" s="5">
        <v>55</v>
      </c>
      <c r="I185">
        <f t="shared" si="5"/>
        <v>202.78815</v>
      </c>
      <c r="J185">
        <f t="shared" si="3"/>
        <v>15</v>
      </c>
      <c r="K185">
        <f t="shared" si="4"/>
        <v>225</v>
      </c>
      <c r="L185">
        <f t="shared" si="2"/>
        <v>7.500000000000033E-2</v>
      </c>
      <c r="M185">
        <f>SQRT((1/18)+I176)</f>
        <v>0.25276251480171841</v>
      </c>
    </row>
    <row r="186" spans="1:14" x14ac:dyDescent="0.2">
      <c r="A186">
        <v>50</v>
      </c>
      <c r="B186">
        <f>B181+B182*50</f>
        <v>200.97650000000002</v>
      </c>
      <c r="C186">
        <v>2.12</v>
      </c>
      <c r="D186">
        <v>16</v>
      </c>
      <c r="E186">
        <v>8.9600000000000009</v>
      </c>
      <c r="F186">
        <f>A186-40</f>
        <v>10</v>
      </c>
      <c r="G186" s="5">
        <v>201</v>
      </c>
      <c r="H186" s="5">
        <v>30</v>
      </c>
      <c r="I186">
        <f t="shared" si="5"/>
        <v>193.72990000000001</v>
      </c>
      <c r="J186">
        <f t="shared" si="3"/>
        <v>-10</v>
      </c>
      <c r="K186">
        <f t="shared" si="4"/>
        <v>100</v>
      </c>
      <c r="L186">
        <f t="shared" si="2"/>
        <v>3.3333333333333479E-2</v>
      </c>
      <c r="M186">
        <f>SQRT((1/18)+I177)</f>
        <v>0.29814239699997191</v>
      </c>
    </row>
    <row r="187" spans="1:14" x14ac:dyDescent="0.2">
      <c r="G187" s="5">
        <v>198.2</v>
      </c>
      <c r="H187" s="5">
        <v>50</v>
      </c>
      <c r="I187">
        <f t="shared" si="5"/>
        <v>200.97650000000002</v>
      </c>
      <c r="J187">
        <f t="shared" si="3"/>
        <v>10</v>
      </c>
      <c r="K187">
        <f t="shared" si="4"/>
        <v>100</v>
      </c>
      <c r="L187">
        <f t="shared" si="2"/>
        <v>3.3333333333333479E-2</v>
      </c>
    </row>
    <row r="188" spans="1:14" ht="17" thickBot="1" x14ac:dyDescent="0.25">
      <c r="G188" s="5">
        <v>188.2</v>
      </c>
      <c r="H188" s="5">
        <v>25</v>
      </c>
      <c r="I188">
        <f t="shared" si="5"/>
        <v>191.91825</v>
      </c>
      <c r="J188">
        <f t="shared" si="3"/>
        <v>-15</v>
      </c>
      <c r="K188">
        <f t="shared" si="4"/>
        <v>225</v>
      </c>
      <c r="L188">
        <f t="shared" si="2"/>
        <v>7.500000000000033E-2</v>
      </c>
    </row>
    <row r="189" spans="1:14" ht="17" thickBot="1" x14ac:dyDescent="0.25">
      <c r="B189" s="3" t="s">
        <v>52</v>
      </c>
      <c r="G189" s="5">
        <v>191.5</v>
      </c>
      <c r="H189" s="5">
        <v>45</v>
      </c>
      <c r="I189">
        <f t="shared" si="5"/>
        <v>199.16485</v>
      </c>
      <c r="J189">
        <f t="shared" si="3"/>
        <v>5</v>
      </c>
      <c r="K189">
        <f t="shared" si="4"/>
        <v>25</v>
      </c>
      <c r="L189">
        <f t="shared" si="2"/>
        <v>8.3333333333333696E-3</v>
      </c>
    </row>
    <row r="190" spans="1:14" x14ac:dyDescent="0.2">
      <c r="A190" s="3" t="s">
        <v>53</v>
      </c>
      <c r="B190" s="1">
        <v>13.956111111111113</v>
      </c>
      <c r="C190" t="s">
        <v>54</v>
      </c>
      <c r="D190" t="s">
        <v>55</v>
      </c>
      <c r="E190" t="s">
        <v>56</v>
      </c>
      <c r="G190" s="5">
        <v>206</v>
      </c>
      <c r="H190" s="5">
        <v>35</v>
      </c>
      <c r="I190">
        <f t="shared" si="5"/>
        <v>195.54155</v>
      </c>
      <c r="J190">
        <f t="shared" si="3"/>
        <v>-5</v>
      </c>
      <c r="K190">
        <f t="shared" si="4"/>
        <v>25</v>
      </c>
      <c r="L190">
        <f t="shared" si="2"/>
        <v>8.3333333333333696E-3</v>
      </c>
      <c r="M190" t="s">
        <v>65</v>
      </c>
      <c r="N190" t="s">
        <v>62</v>
      </c>
    </row>
    <row r="191" spans="1:14" x14ac:dyDescent="0.2">
      <c r="A191" s="1">
        <v>13.956111111111113</v>
      </c>
      <c r="B191" s="1">
        <v>3.1977777777777874</v>
      </c>
      <c r="C191">
        <f>B191-A191</f>
        <v>-10.758333333333326</v>
      </c>
      <c r="D191">
        <f>C191*C191</f>
        <v>115.74173611111095</v>
      </c>
      <c r="E191">
        <f>B191*B191</f>
        <v>10.225782716049444</v>
      </c>
      <c r="G191" s="5">
        <v>194.7</v>
      </c>
      <c r="H191" s="5">
        <v>50</v>
      </c>
      <c r="I191">
        <f t="shared" si="5"/>
        <v>200.97650000000002</v>
      </c>
      <c r="J191">
        <f t="shared" si="3"/>
        <v>10</v>
      </c>
      <c r="K191">
        <f t="shared" si="4"/>
        <v>100</v>
      </c>
      <c r="L191">
        <f t="shared" si="2"/>
        <v>3.3333333333333479E-2</v>
      </c>
      <c r="M191">
        <f t="shared" ref="M191:M208" si="6">SQRT((1/18)+L182)</f>
        <v>0.25276251480171841</v>
      </c>
      <c r="N191">
        <f t="shared" ref="N191:N208" si="7">SQRT(1+(1/18)+L182)</f>
        <v>1.0314498964510534</v>
      </c>
    </row>
    <row r="192" spans="1:14" x14ac:dyDescent="0.2">
      <c r="A192" s="1">
        <v>3.1977777777777874</v>
      </c>
      <c r="B192" s="1">
        <v>-14.86722222222221</v>
      </c>
      <c r="C192">
        <f t="shared" ref="C192:C207" si="8">B192-A192</f>
        <v>-18.064999999999998</v>
      </c>
      <c r="D192">
        <f t="shared" ref="D192:D207" si="9">C192*C192</f>
        <v>326.34422499999994</v>
      </c>
      <c r="E192">
        <f t="shared" ref="E192:E207" si="10">B192*B192</f>
        <v>221.03429660493791</v>
      </c>
      <c r="G192" s="5">
        <v>199.1</v>
      </c>
      <c r="H192" s="5">
        <v>25</v>
      </c>
      <c r="I192">
        <f t="shared" si="5"/>
        <v>191.91825</v>
      </c>
      <c r="J192">
        <f t="shared" si="3"/>
        <v>-15</v>
      </c>
      <c r="K192">
        <f t="shared" si="4"/>
        <v>225</v>
      </c>
      <c r="L192">
        <f t="shared" si="2"/>
        <v>7.500000000000033E-2</v>
      </c>
      <c r="M192">
        <f t="shared" si="6"/>
        <v>0.43461349368017727</v>
      </c>
      <c r="N192">
        <f t="shared" si="7"/>
        <v>1.0903618155864088</v>
      </c>
    </row>
    <row r="193" spans="1:14" x14ac:dyDescent="0.2">
      <c r="A193" s="1">
        <v>-14.86722222222221</v>
      </c>
      <c r="B193" s="1">
        <v>-3.8905555555555509</v>
      </c>
      <c r="C193">
        <f t="shared" si="8"/>
        <v>10.976666666666659</v>
      </c>
      <c r="D193">
        <f t="shared" si="9"/>
        <v>120.48721111111095</v>
      </c>
      <c r="E193">
        <f t="shared" si="10"/>
        <v>15.136422530864161</v>
      </c>
      <c r="G193" s="5">
        <v>176.7</v>
      </c>
      <c r="H193" s="5">
        <v>20</v>
      </c>
      <c r="I193">
        <f t="shared" si="5"/>
        <v>190.10660000000001</v>
      </c>
      <c r="J193">
        <f t="shared" si="3"/>
        <v>-20</v>
      </c>
      <c r="K193">
        <f t="shared" si="4"/>
        <v>400</v>
      </c>
      <c r="L193">
        <f t="shared" si="2"/>
        <v>0.13333333333333391</v>
      </c>
      <c r="M193">
        <f t="shared" si="6"/>
        <v>0.25276251480171841</v>
      </c>
      <c r="N193">
        <f t="shared" si="7"/>
        <v>1.0314498964510534</v>
      </c>
    </row>
    <row r="194" spans="1:14" x14ac:dyDescent="0.2">
      <c r="A194" s="1">
        <v>-3.8905555555555509</v>
      </c>
      <c r="B194" s="1">
        <v>7.2677777777777806</v>
      </c>
      <c r="C194">
        <f t="shared" si="8"/>
        <v>11.158333333333331</v>
      </c>
      <c r="D194">
        <f t="shared" si="9"/>
        <v>124.50840277777773</v>
      </c>
      <c r="E194">
        <f t="shared" si="10"/>
        <v>52.820593827160536</v>
      </c>
      <c r="G194" s="5">
        <v>211.3</v>
      </c>
      <c r="H194" s="5">
        <v>60</v>
      </c>
      <c r="I194">
        <f t="shared" si="5"/>
        <v>204.59980000000002</v>
      </c>
      <c r="J194">
        <f t="shared" si="3"/>
        <v>20</v>
      </c>
      <c r="K194">
        <f t="shared" si="4"/>
        <v>400</v>
      </c>
      <c r="L194">
        <f t="shared" si="2"/>
        <v>0.13333333333333391</v>
      </c>
      <c r="M194">
        <f t="shared" si="6"/>
        <v>0.36132472314464709</v>
      </c>
      <c r="N194">
        <f t="shared" si="7"/>
        <v>1.0632758605157722</v>
      </c>
    </row>
    <row r="195" spans="1:14" x14ac:dyDescent="0.2">
      <c r="A195" s="1">
        <v>7.2677777777777806</v>
      </c>
      <c r="B195" s="1">
        <v>-2.7788888888889005</v>
      </c>
      <c r="C195">
        <f t="shared" si="8"/>
        <v>-10.046666666666681</v>
      </c>
      <c r="D195">
        <f t="shared" si="9"/>
        <v>100.9355111111114</v>
      </c>
      <c r="E195">
        <f t="shared" si="10"/>
        <v>7.7222234567901884</v>
      </c>
      <c r="G195" s="5">
        <v>206.7</v>
      </c>
      <c r="H195" s="5">
        <v>30</v>
      </c>
      <c r="I195">
        <f t="shared" si="5"/>
        <v>193.72990000000001</v>
      </c>
      <c r="J195">
        <f t="shared" si="3"/>
        <v>-10</v>
      </c>
      <c r="K195">
        <f t="shared" si="4"/>
        <v>100</v>
      </c>
      <c r="L195">
        <f t="shared" si="2"/>
        <v>3.3333333333333479E-2</v>
      </c>
      <c r="M195">
        <f t="shared" si="6"/>
        <v>0.29814239699997219</v>
      </c>
      <c r="N195">
        <f t="shared" si="7"/>
        <v>1.0434983894999019</v>
      </c>
    </row>
    <row r="196" spans="1:14" x14ac:dyDescent="0.2">
      <c r="A196" s="1">
        <v>-2.7788888888889005</v>
      </c>
      <c r="B196" s="1">
        <v>-3.7205555555555634</v>
      </c>
      <c r="C196">
        <f t="shared" si="8"/>
        <v>-0.94166666666666288</v>
      </c>
      <c r="D196">
        <f t="shared" si="9"/>
        <v>0.88673611111110395</v>
      </c>
      <c r="E196">
        <f t="shared" si="10"/>
        <v>13.842533641975367</v>
      </c>
      <c r="G196" s="5">
        <v>198.6</v>
      </c>
      <c r="H196" s="5">
        <v>40</v>
      </c>
      <c r="I196">
        <f t="shared" si="5"/>
        <v>197.35320000000002</v>
      </c>
      <c r="J196">
        <f t="shared" si="3"/>
        <v>0</v>
      </c>
      <c r="K196">
        <f t="shared" si="4"/>
        <v>0</v>
      </c>
      <c r="L196">
        <f t="shared" si="2"/>
        <v>0</v>
      </c>
      <c r="M196">
        <f t="shared" si="6"/>
        <v>0.29814239699997219</v>
      </c>
      <c r="N196">
        <f t="shared" si="7"/>
        <v>1.0434983894999019</v>
      </c>
    </row>
    <row r="197" spans="1:14" x14ac:dyDescent="0.2">
      <c r="A197" s="1">
        <v>-3.7205555555555634</v>
      </c>
      <c r="B197" s="1">
        <v>-7.6672222222222217</v>
      </c>
      <c r="C197">
        <f t="shared" si="8"/>
        <v>-3.9466666666666583</v>
      </c>
      <c r="D197">
        <f t="shared" si="9"/>
        <v>15.576177777777712</v>
      </c>
      <c r="E197">
        <f t="shared" si="10"/>
        <v>58.786296604938265</v>
      </c>
      <c r="G197" s="5">
        <v>189.1</v>
      </c>
      <c r="H197" s="5">
        <v>40</v>
      </c>
      <c r="I197">
        <f t="shared" si="5"/>
        <v>197.35320000000002</v>
      </c>
      <c r="J197">
        <f t="shared" si="3"/>
        <v>0</v>
      </c>
      <c r="K197">
        <f t="shared" si="4"/>
        <v>0</v>
      </c>
      <c r="L197">
        <f t="shared" si="2"/>
        <v>0</v>
      </c>
      <c r="M197">
        <f t="shared" si="6"/>
        <v>0.36132472314464709</v>
      </c>
      <c r="N197">
        <f t="shared" si="7"/>
        <v>1.0632758605157722</v>
      </c>
    </row>
    <row r="198" spans="1:14" x14ac:dyDescent="0.2">
      <c r="A198" s="1">
        <v>-7.6672222222222217</v>
      </c>
      <c r="B198" s="1">
        <v>10.456111111111113</v>
      </c>
      <c r="C198">
        <f t="shared" si="8"/>
        <v>18.123333333333335</v>
      </c>
      <c r="D198">
        <f t="shared" si="9"/>
        <v>328.45521111111117</v>
      </c>
      <c r="E198">
        <f t="shared" si="10"/>
        <v>109.33025956790128</v>
      </c>
      <c r="G198" s="5">
        <v>184.3</v>
      </c>
      <c r="H198" s="5">
        <v>20</v>
      </c>
      <c r="I198">
        <f t="shared" si="5"/>
        <v>190.10660000000001</v>
      </c>
      <c r="J198">
        <f t="shared" si="3"/>
        <v>-20</v>
      </c>
      <c r="K198">
        <f t="shared" si="4"/>
        <v>400</v>
      </c>
      <c r="L198">
        <f t="shared" si="2"/>
        <v>0.13333333333333391</v>
      </c>
      <c r="M198">
        <f t="shared" si="6"/>
        <v>0.25276251480171841</v>
      </c>
      <c r="N198">
        <f t="shared" si="7"/>
        <v>1.0314498964510534</v>
      </c>
    </row>
    <row r="199" spans="1:14" x14ac:dyDescent="0.2">
      <c r="A199" s="1">
        <v>10.456111111111113</v>
      </c>
      <c r="B199" s="1">
        <v>-6.2788888888889005</v>
      </c>
      <c r="C199">
        <f t="shared" si="8"/>
        <v>-16.735000000000014</v>
      </c>
      <c r="D199">
        <f t="shared" si="9"/>
        <v>280.06022500000046</v>
      </c>
      <c r="E199">
        <f t="shared" si="10"/>
        <v>39.424445679012493</v>
      </c>
      <c r="G199" s="5">
        <v>206.5</v>
      </c>
      <c r="H199" s="5">
        <v>55</v>
      </c>
      <c r="I199">
        <f t="shared" si="5"/>
        <v>202.78815</v>
      </c>
      <c r="J199">
        <f t="shared" si="3"/>
        <v>15</v>
      </c>
      <c r="K199">
        <f t="shared" si="4"/>
        <v>225</v>
      </c>
      <c r="L199">
        <f t="shared" si="2"/>
        <v>7.500000000000033E-2</v>
      </c>
      <c r="M199">
        <f t="shared" si="6"/>
        <v>0.25276251480171841</v>
      </c>
      <c r="N199">
        <f t="shared" si="7"/>
        <v>1.0314498964510534</v>
      </c>
    </row>
    <row r="200" spans="1:14" x14ac:dyDescent="0.2">
      <c r="A200" s="1">
        <v>-6.2788888888889005</v>
      </c>
      <c r="B200" s="1">
        <v>7.1794444444444423</v>
      </c>
      <c r="C200">
        <f t="shared" si="8"/>
        <v>13.458333333333343</v>
      </c>
      <c r="D200">
        <f t="shared" si="9"/>
        <v>181.12673611111137</v>
      </c>
      <c r="E200">
        <f t="shared" si="10"/>
        <v>51.544422530864168</v>
      </c>
      <c r="M200">
        <f t="shared" si="6"/>
        <v>0.29814239699997219</v>
      </c>
      <c r="N200">
        <f t="shared" si="7"/>
        <v>1.0434983894999019</v>
      </c>
    </row>
    <row r="201" spans="1:14" x14ac:dyDescent="0.2">
      <c r="A201" s="1">
        <v>7.1794444444444423</v>
      </c>
      <c r="B201" s="1">
        <v>-13.408888888888896</v>
      </c>
      <c r="C201">
        <f t="shared" si="8"/>
        <v>-20.588333333333338</v>
      </c>
      <c r="D201">
        <f t="shared" si="9"/>
        <v>423.87946944444462</v>
      </c>
      <c r="E201">
        <f t="shared" si="10"/>
        <v>179.7983012345681</v>
      </c>
      <c r="M201">
        <f t="shared" si="6"/>
        <v>0.36132472314464709</v>
      </c>
      <c r="N201">
        <f t="shared" si="7"/>
        <v>1.0632758605157722</v>
      </c>
    </row>
    <row r="202" spans="1:14" x14ac:dyDescent="0.2">
      <c r="A202" s="1">
        <v>-13.408888888888896</v>
      </c>
      <c r="B202" s="1">
        <v>6.6977777777777874</v>
      </c>
      <c r="C202">
        <f t="shared" si="8"/>
        <v>20.106666666666683</v>
      </c>
      <c r="D202">
        <f t="shared" si="9"/>
        <v>404.27804444444513</v>
      </c>
      <c r="E202">
        <f t="shared" si="10"/>
        <v>44.860227160493956</v>
      </c>
      <c r="M202">
        <f t="shared" si="6"/>
        <v>0.43461349368017727</v>
      </c>
      <c r="N202">
        <f t="shared" si="7"/>
        <v>1.0903618155864088</v>
      </c>
    </row>
    <row r="203" spans="1:14" x14ac:dyDescent="0.2">
      <c r="A203" s="1">
        <v>6.6977777777777874</v>
      </c>
      <c r="B203" s="1">
        <v>12.967777777777769</v>
      </c>
      <c r="C203">
        <f t="shared" si="8"/>
        <v>6.2699999999999818</v>
      </c>
      <c r="D203">
        <f t="shared" si="9"/>
        <v>39.312899999999772</v>
      </c>
      <c r="E203">
        <f t="shared" si="10"/>
        <v>168.16326049382693</v>
      </c>
      <c r="M203">
        <f t="shared" si="6"/>
        <v>0.43461349368017727</v>
      </c>
      <c r="N203">
        <f t="shared" si="7"/>
        <v>1.0903618155864088</v>
      </c>
    </row>
    <row r="204" spans="1:14" x14ac:dyDescent="0.2">
      <c r="A204" s="1">
        <v>12.967777777777769</v>
      </c>
      <c r="B204" s="1">
        <v>1.24444444444444</v>
      </c>
      <c r="C204">
        <f t="shared" si="8"/>
        <v>-11.723333333333329</v>
      </c>
      <c r="D204">
        <f t="shared" si="9"/>
        <v>137.43654444444434</v>
      </c>
      <c r="E204">
        <f t="shared" si="10"/>
        <v>1.5486419753086309</v>
      </c>
      <c r="M204">
        <f t="shared" si="6"/>
        <v>0.29814239699997219</v>
      </c>
      <c r="N204">
        <f t="shared" si="7"/>
        <v>1.0434983894999019</v>
      </c>
    </row>
    <row r="205" spans="1:14" x14ac:dyDescent="0.2">
      <c r="A205" s="1">
        <v>1.24444444444444</v>
      </c>
      <c r="B205" s="1">
        <v>-8.25555555555556</v>
      </c>
      <c r="C205">
        <f t="shared" si="8"/>
        <v>-9.5</v>
      </c>
      <c r="D205">
        <f t="shared" si="9"/>
        <v>90.25</v>
      </c>
      <c r="E205">
        <f t="shared" si="10"/>
        <v>68.154197530864266</v>
      </c>
      <c r="M205">
        <f t="shared" si="6"/>
        <v>0.23570226039551584</v>
      </c>
      <c r="N205">
        <f t="shared" si="7"/>
        <v>1.0274023338281628</v>
      </c>
    </row>
    <row r="206" spans="1:14" x14ac:dyDescent="0.2">
      <c r="A206" s="1">
        <v>-8.25555555555556</v>
      </c>
      <c r="B206" s="1">
        <v>-5.8088888888888732</v>
      </c>
      <c r="C206">
        <f t="shared" si="8"/>
        <v>2.4466666666666868</v>
      </c>
      <c r="D206">
        <f t="shared" si="9"/>
        <v>5.9861777777778764</v>
      </c>
      <c r="E206">
        <f t="shared" si="10"/>
        <v>33.743190123456607</v>
      </c>
      <c r="M206">
        <f t="shared" si="6"/>
        <v>0.23570226039551584</v>
      </c>
      <c r="N206">
        <f t="shared" si="7"/>
        <v>1.0274023338281628</v>
      </c>
    </row>
    <row r="207" spans="1:14" ht="17" thickBot="1" x14ac:dyDescent="0.25">
      <c r="A207" s="1">
        <v>-5.8088888888888732</v>
      </c>
      <c r="B207" s="2">
        <v>3.7094444444444434</v>
      </c>
      <c r="C207">
        <f t="shared" si="8"/>
        <v>9.5183333333333167</v>
      </c>
      <c r="D207">
        <f t="shared" si="9"/>
        <v>90.598669444444127</v>
      </c>
      <c r="E207">
        <f t="shared" si="10"/>
        <v>13.759978086419746</v>
      </c>
      <c r="M207">
        <f t="shared" si="6"/>
        <v>0.43461349368017727</v>
      </c>
      <c r="N207">
        <f t="shared" si="7"/>
        <v>1.0903618155864088</v>
      </c>
    </row>
    <row r="208" spans="1:14" ht="17" thickBot="1" x14ac:dyDescent="0.25">
      <c r="A208" s="2">
        <v>3.7094444444444434</v>
      </c>
      <c r="D208">
        <f>SUM(D191:D207)</f>
        <v>2785.8639777777785</v>
      </c>
      <c r="E208">
        <f>SUM(E191:E207)</f>
        <v>1089.895073765432</v>
      </c>
      <c r="M208">
        <f t="shared" si="6"/>
        <v>0.36132472314464709</v>
      </c>
      <c r="N208">
        <f t="shared" si="7"/>
        <v>1.0632758605157722</v>
      </c>
    </row>
    <row r="209" spans="1:5" x14ac:dyDescent="0.2">
      <c r="E209" s="15">
        <f>D208/E208</f>
        <v>2.5560845670703105</v>
      </c>
    </row>
    <row r="212" spans="1:5" x14ac:dyDescent="0.2">
      <c r="A212" s="16" t="s">
        <v>58</v>
      </c>
      <c r="B212" s="16" t="s">
        <v>59</v>
      </c>
      <c r="C212" s="16" t="s">
        <v>60</v>
      </c>
      <c r="D212" s="16" t="s">
        <v>61</v>
      </c>
      <c r="E212" s="5" t="s">
        <v>1</v>
      </c>
    </row>
    <row r="213" spans="1:5" x14ac:dyDescent="0.2">
      <c r="A213">
        <f t="shared" ref="A213:A230" si="11">I182-C$185*E$185*M191</f>
        <v>190.74027547883838</v>
      </c>
      <c r="B213">
        <f t="shared" ref="B213:B230" si="12">I182+C$185*E$185*M191</f>
        <v>200.34282452116162</v>
      </c>
      <c r="C213">
        <f t="shared" ref="C213:C230" si="13">I182-C$185*E$185*N191</f>
        <v>175.94895292693295</v>
      </c>
      <c r="D213">
        <f t="shared" ref="D213:D230" si="14">I182+C$185*E$185*N191</f>
        <v>215.13414707306706</v>
      </c>
      <c r="E213" s="5">
        <v>35</v>
      </c>
    </row>
    <row r="214" spans="1:5" x14ac:dyDescent="0.2">
      <c r="A214">
        <f t="shared" si="11"/>
        <v>196.34422976484632</v>
      </c>
      <c r="B214">
        <f t="shared" si="12"/>
        <v>212.85537023515371</v>
      </c>
      <c r="C214">
        <f t="shared" si="13"/>
        <v>183.88815924057306</v>
      </c>
      <c r="D214">
        <f t="shared" si="14"/>
        <v>225.31144075942697</v>
      </c>
      <c r="E214" s="5">
        <v>60</v>
      </c>
    </row>
    <row r="215" spans="1:5" x14ac:dyDescent="0.2">
      <c r="A215">
        <f t="shared" si="11"/>
        <v>194.36357547883841</v>
      </c>
      <c r="B215">
        <f t="shared" si="12"/>
        <v>203.96612452116159</v>
      </c>
      <c r="C215">
        <f t="shared" si="13"/>
        <v>179.57225292693295</v>
      </c>
      <c r="D215">
        <f t="shared" si="14"/>
        <v>218.75744707306706</v>
      </c>
      <c r="E215" s="5">
        <v>45</v>
      </c>
    </row>
    <row r="216" spans="1:5" x14ac:dyDescent="0.2">
      <c r="A216">
        <f t="shared" si="11"/>
        <v>195.92471461892279</v>
      </c>
      <c r="B216">
        <f t="shared" si="12"/>
        <v>209.65158538107721</v>
      </c>
      <c r="C216">
        <f t="shared" si="13"/>
        <v>182.5910123743308</v>
      </c>
      <c r="D216">
        <f t="shared" si="14"/>
        <v>222.9852876256692</v>
      </c>
      <c r="E216" s="5">
        <v>55</v>
      </c>
    </row>
    <row r="217" spans="1:5" x14ac:dyDescent="0.2">
      <c r="A217">
        <f t="shared" si="11"/>
        <v>188.06662554050615</v>
      </c>
      <c r="B217">
        <f t="shared" si="12"/>
        <v>199.39317445949388</v>
      </c>
      <c r="C217">
        <f t="shared" si="13"/>
        <v>173.90843939177148</v>
      </c>
      <c r="D217">
        <f t="shared" si="14"/>
        <v>213.55136060822855</v>
      </c>
      <c r="E217" s="5">
        <v>30</v>
      </c>
    </row>
    <row r="218" spans="1:5" x14ac:dyDescent="0.2">
      <c r="A218">
        <f t="shared" si="11"/>
        <v>195.31322554050615</v>
      </c>
      <c r="B218">
        <f t="shared" si="12"/>
        <v>206.63977445949388</v>
      </c>
      <c r="C218">
        <f t="shared" si="13"/>
        <v>181.15503939177148</v>
      </c>
      <c r="D218">
        <f t="shared" si="14"/>
        <v>220.79796060822855</v>
      </c>
      <c r="E218" s="5">
        <v>50</v>
      </c>
    </row>
    <row r="219" spans="1:5" x14ac:dyDescent="0.2">
      <c r="A219">
        <f t="shared" si="11"/>
        <v>185.05481461892279</v>
      </c>
      <c r="B219">
        <f t="shared" si="12"/>
        <v>198.78168538107721</v>
      </c>
      <c r="C219">
        <f t="shared" si="13"/>
        <v>171.7211123743308</v>
      </c>
      <c r="D219">
        <f t="shared" si="14"/>
        <v>212.1153876256692</v>
      </c>
      <c r="E219" s="5">
        <v>25</v>
      </c>
    </row>
    <row r="220" spans="1:5" x14ac:dyDescent="0.2">
      <c r="A220">
        <f t="shared" si="11"/>
        <v>194.36357547883841</v>
      </c>
      <c r="B220">
        <f t="shared" si="12"/>
        <v>203.96612452116159</v>
      </c>
      <c r="C220">
        <f t="shared" si="13"/>
        <v>179.57225292693295</v>
      </c>
      <c r="D220">
        <f t="shared" si="14"/>
        <v>218.75744707306706</v>
      </c>
      <c r="E220" s="5">
        <v>45</v>
      </c>
    </row>
    <row r="221" spans="1:5" x14ac:dyDescent="0.2">
      <c r="A221">
        <f t="shared" si="11"/>
        <v>190.74027547883838</v>
      </c>
      <c r="B221">
        <f t="shared" si="12"/>
        <v>200.34282452116162</v>
      </c>
      <c r="C221">
        <f t="shared" si="13"/>
        <v>175.94895292693295</v>
      </c>
      <c r="D221">
        <f t="shared" si="14"/>
        <v>215.13414707306706</v>
      </c>
      <c r="E221" s="5">
        <v>35</v>
      </c>
    </row>
    <row r="222" spans="1:5" x14ac:dyDescent="0.2">
      <c r="A222">
        <f t="shared" si="11"/>
        <v>195.31322554050615</v>
      </c>
      <c r="B222">
        <f t="shared" si="12"/>
        <v>206.63977445949388</v>
      </c>
      <c r="C222">
        <f t="shared" si="13"/>
        <v>181.15503939177148</v>
      </c>
      <c r="D222">
        <f t="shared" si="14"/>
        <v>220.79796060822855</v>
      </c>
      <c r="E222" s="5">
        <v>50</v>
      </c>
    </row>
    <row r="223" spans="1:5" x14ac:dyDescent="0.2">
      <c r="A223">
        <f t="shared" si="11"/>
        <v>185.05481461892279</v>
      </c>
      <c r="B223">
        <f t="shared" si="12"/>
        <v>198.78168538107721</v>
      </c>
      <c r="C223">
        <f t="shared" si="13"/>
        <v>171.7211123743308</v>
      </c>
      <c r="D223">
        <f t="shared" si="14"/>
        <v>212.1153876256692</v>
      </c>
      <c r="E223" s="5">
        <v>25</v>
      </c>
    </row>
    <row r="224" spans="1:5" x14ac:dyDescent="0.2">
      <c r="A224">
        <f t="shared" si="11"/>
        <v>181.85102976484632</v>
      </c>
      <c r="B224">
        <f t="shared" si="12"/>
        <v>198.36217023515371</v>
      </c>
      <c r="C224">
        <f t="shared" si="13"/>
        <v>169.39495924057306</v>
      </c>
      <c r="D224">
        <f t="shared" si="14"/>
        <v>210.81824075942697</v>
      </c>
      <c r="E224" s="5">
        <v>20</v>
      </c>
    </row>
    <row r="225" spans="1:5" x14ac:dyDescent="0.2">
      <c r="A225">
        <f t="shared" si="11"/>
        <v>196.34422976484632</v>
      </c>
      <c r="B225">
        <f t="shared" si="12"/>
        <v>212.85537023515371</v>
      </c>
      <c r="C225">
        <f t="shared" si="13"/>
        <v>183.88815924057306</v>
      </c>
      <c r="D225">
        <f t="shared" si="14"/>
        <v>225.31144075942697</v>
      </c>
      <c r="E225" s="5">
        <v>60</v>
      </c>
    </row>
    <row r="226" spans="1:5" x14ac:dyDescent="0.2">
      <c r="A226">
        <f t="shared" si="11"/>
        <v>188.06662554050615</v>
      </c>
      <c r="B226">
        <f t="shared" si="12"/>
        <v>199.39317445949388</v>
      </c>
      <c r="C226">
        <f t="shared" si="13"/>
        <v>173.90843939177148</v>
      </c>
      <c r="D226">
        <f t="shared" si="14"/>
        <v>213.55136060822855</v>
      </c>
      <c r="E226" s="5">
        <v>30</v>
      </c>
    </row>
    <row r="227" spans="1:5" x14ac:dyDescent="0.2">
      <c r="A227">
        <f t="shared" si="11"/>
        <v>192.87598842333512</v>
      </c>
      <c r="B227">
        <f t="shared" si="12"/>
        <v>201.83041157666491</v>
      </c>
      <c r="C227">
        <f t="shared" si="13"/>
        <v>177.83748718846729</v>
      </c>
      <c r="D227">
        <f t="shared" si="14"/>
        <v>216.86891281153274</v>
      </c>
      <c r="E227" s="5">
        <v>40</v>
      </c>
    </row>
    <row r="228" spans="1:5" x14ac:dyDescent="0.2">
      <c r="A228">
        <f t="shared" si="11"/>
        <v>192.87598842333512</v>
      </c>
      <c r="B228">
        <f t="shared" si="12"/>
        <v>201.83041157666491</v>
      </c>
      <c r="C228">
        <f t="shared" si="13"/>
        <v>177.83748718846729</v>
      </c>
      <c r="D228">
        <f t="shared" si="14"/>
        <v>216.86891281153274</v>
      </c>
      <c r="E228" s="5">
        <v>40</v>
      </c>
    </row>
    <row r="229" spans="1:5" x14ac:dyDescent="0.2">
      <c r="A229">
        <f t="shared" si="11"/>
        <v>181.85102976484632</v>
      </c>
      <c r="B229">
        <f t="shared" si="12"/>
        <v>198.36217023515371</v>
      </c>
      <c r="C229">
        <f t="shared" si="13"/>
        <v>169.39495924057306</v>
      </c>
      <c r="D229">
        <f t="shared" si="14"/>
        <v>210.81824075942697</v>
      </c>
      <c r="E229" s="5">
        <v>20</v>
      </c>
    </row>
    <row r="230" spans="1:5" x14ac:dyDescent="0.2">
      <c r="A230">
        <f t="shared" si="11"/>
        <v>195.92471461892279</v>
      </c>
      <c r="B230">
        <f t="shared" si="12"/>
        <v>209.65158538107721</v>
      </c>
      <c r="C230">
        <f t="shared" si="13"/>
        <v>182.5910123743308</v>
      </c>
      <c r="D230">
        <f t="shared" si="14"/>
        <v>222.9852876256692</v>
      </c>
      <c r="E230" s="5">
        <v>55</v>
      </c>
    </row>
  </sheetData>
  <phoneticPr fontId="4" type="noConversion"/>
  <pageMargins left="0.7" right="0.7" top="0.75" bottom="0.75" header="0.3" footer="0.3"/>
  <pageSetup orientation="portrait" horizontalDpi="0" verticalDpi="0"/>
  <colBreaks count="1" manualBreakCount="1">
    <brk id="1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D27" sqref="D27"/>
    </sheetView>
  </sheetViews>
  <sheetFormatPr baseColWidth="10" defaultRowHeight="16" x14ac:dyDescent="0.2"/>
  <cols>
    <col min="14" max="14" width="10.83203125" customWidth="1"/>
  </cols>
  <sheetData>
    <row r="1" spans="1:5" ht="17" thickBot="1" x14ac:dyDescent="0.25">
      <c r="A1" s="3" t="s">
        <v>96</v>
      </c>
    </row>
    <row r="2" spans="1:5" x14ac:dyDescent="0.2">
      <c r="A2" s="1">
        <v>8.6340909090905029</v>
      </c>
      <c r="B2" s="3" t="s">
        <v>98</v>
      </c>
      <c r="C2" t="s">
        <v>54</v>
      </c>
      <c r="E2">
        <f>A2*A2</f>
        <v>74.547525826439269</v>
      </c>
    </row>
    <row r="3" spans="1:5" x14ac:dyDescent="0.2">
      <c r="A3" s="1">
        <v>-2.9282828282827609</v>
      </c>
      <c r="B3" s="1">
        <v>8.6340909090905029</v>
      </c>
      <c r="C3">
        <f>A3-B3</f>
        <v>-11.562373737373264</v>
      </c>
      <c r="D3">
        <f>C3*C3</f>
        <v>133.68848644269897</v>
      </c>
      <c r="E3">
        <f t="shared" ref="E3:E19" si="0">A3*A3</f>
        <v>8.5748403224156853</v>
      </c>
    </row>
    <row r="4" spans="1:5" x14ac:dyDescent="0.2">
      <c r="A4" s="1">
        <v>-8.9492424242424136</v>
      </c>
      <c r="B4" s="1">
        <v>-2.9282828282827609</v>
      </c>
      <c r="C4">
        <f t="shared" ref="C4:C19" si="1">A4-B4</f>
        <v>-6.0209595959596527</v>
      </c>
      <c r="D4">
        <f t="shared" ref="D4:D19" si="2">C4*C4</f>
        <v>36.251954456178623</v>
      </c>
      <c r="E4">
        <f t="shared" si="0"/>
        <v>80.088939967860227</v>
      </c>
    </row>
    <row r="5" spans="1:5" x14ac:dyDescent="0.2">
      <c r="A5" s="1">
        <v>-1.5063131313135898</v>
      </c>
      <c r="B5" s="1">
        <v>-8.9492424242424136</v>
      </c>
      <c r="C5">
        <f t="shared" si="1"/>
        <v>7.4429292929288238</v>
      </c>
      <c r="D5">
        <f t="shared" si="2"/>
        <v>55.397196459537959</v>
      </c>
      <c r="E5">
        <f t="shared" si="0"/>
        <v>2.2689792495677521</v>
      </c>
    </row>
    <row r="6" spans="1:5" x14ac:dyDescent="0.2">
      <c r="A6" s="1">
        <v>-2.3520202020204977</v>
      </c>
      <c r="B6" s="1">
        <v>-1.5063131313135898</v>
      </c>
      <c r="C6">
        <f t="shared" si="1"/>
        <v>-0.84570707070690787</v>
      </c>
      <c r="D6">
        <f t="shared" si="2"/>
        <v>0.71522044944365892</v>
      </c>
      <c r="E6">
        <f t="shared" si="0"/>
        <v>5.5319990307125426</v>
      </c>
    </row>
    <row r="7" spans="1:5" x14ac:dyDescent="0.2">
      <c r="A7" s="1">
        <v>3.8368686868685131</v>
      </c>
      <c r="B7" s="1">
        <v>-2.3520202020204977</v>
      </c>
      <c r="C7">
        <f t="shared" si="1"/>
        <v>6.1888888888890108</v>
      </c>
      <c r="D7">
        <f t="shared" si="2"/>
        <v>38.302345679013854</v>
      </c>
      <c r="E7">
        <f t="shared" si="0"/>
        <v>14.721561320272109</v>
      </c>
    </row>
    <row r="8" spans="1:5" x14ac:dyDescent="0.2">
      <c r="A8" s="1">
        <v>-10.078535353535699</v>
      </c>
      <c r="B8" s="1">
        <v>3.8368686868685131</v>
      </c>
      <c r="C8">
        <f t="shared" si="1"/>
        <v>-13.915404040404212</v>
      </c>
      <c r="D8">
        <f t="shared" si="2"/>
        <v>193.63846960769786</v>
      </c>
      <c r="E8">
        <f t="shared" si="0"/>
        <v>101.57687487246896</v>
      </c>
    </row>
    <row r="9" spans="1:5" x14ac:dyDescent="0.2">
      <c r="A9" s="1">
        <v>-1.7492424242424249</v>
      </c>
      <c r="B9" s="1">
        <v>-10.078535353535699</v>
      </c>
      <c r="C9">
        <f t="shared" si="1"/>
        <v>8.329292929293274</v>
      </c>
      <c r="D9">
        <f t="shared" si="2"/>
        <v>69.377120701974931</v>
      </c>
      <c r="E9">
        <f t="shared" si="0"/>
        <v>3.0598490587695157</v>
      </c>
    </row>
    <row r="10" spans="1:5" x14ac:dyDescent="0.2">
      <c r="A10" s="1">
        <v>5.1340909090905029</v>
      </c>
      <c r="B10" s="1">
        <v>-1.7492424242424249</v>
      </c>
      <c r="C10">
        <f t="shared" si="1"/>
        <v>6.8833333333329279</v>
      </c>
      <c r="D10">
        <f t="shared" si="2"/>
        <v>47.380277777772193</v>
      </c>
      <c r="E10">
        <f t="shared" si="0"/>
        <v>26.358889462805745</v>
      </c>
    </row>
    <row r="11" spans="1:5" x14ac:dyDescent="0.2">
      <c r="A11" s="1">
        <v>0.33686868686851312</v>
      </c>
      <c r="B11" s="1">
        <v>5.1340909090905029</v>
      </c>
      <c r="C11">
        <f t="shared" si="1"/>
        <v>-4.7972222222219898</v>
      </c>
      <c r="D11">
        <f t="shared" si="2"/>
        <v>23.013341049380486</v>
      </c>
      <c r="E11">
        <f t="shared" si="0"/>
        <v>0.11348051219251634</v>
      </c>
    </row>
    <row r="12" spans="1:5" x14ac:dyDescent="0.2">
      <c r="A12" s="1">
        <v>0.82146464646430672</v>
      </c>
      <c r="B12" s="1">
        <v>0.33686868686851312</v>
      </c>
      <c r="C12">
        <f t="shared" si="1"/>
        <v>0.4845959595957936</v>
      </c>
      <c r="D12">
        <f t="shared" si="2"/>
        <v>0.23483324405656802</v>
      </c>
      <c r="E12">
        <f t="shared" si="0"/>
        <v>0.67480416539072841</v>
      </c>
    </row>
    <row r="13" spans="1:5" x14ac:dyDescent="0.2">
      <c r="A13" s="1">
        <v>-2.0505050505057056</v>
      </c>
      <c r="B13" s="1">
        <v>0.82146464646430672</v>
      </c>
      <c r="C13">
        <f t="shared" si="1"/>
        <v>-2.8719696969700124</v>
      </c>
      <c r="D13">
        <f t="shared" si="2"/>
        <v>8.248209940314025</v>
      </c>
      <c r="E13">
        <f t="shared" si="0"/>
        <v>4.2045709621494067</v>
      </c>
    </row>
    <row r="14" spans="1:5" x14ac:dyDescent="0.2">
      <c r="A14" s="1">
        <v>0.57171717171723913</v>
      </c>
      <c r="B14" s="1">
        <v>-2.0505050505057056</v>
      </c>
      <c r="C14">
        <f t="shared" si="1"/>
        <v>2.6222222222229448</v>
      </c>
      <c r="D14">
        <f t="shared" si="2"/>
        <v>6.876049382719839</v>
      </c>
      <c r="E14">
        <f t="shared" si="0"/>
        <v>0.3268605244363591</v>
      </c>
    </row>
    <row r="15" spans="1:5" x14ac:dyDescent="0.2">
      <c r="A15" s="1">
        <v>3.347979797979491</v>
      </c>
      <c r="B15" s="1">
        <v>0.57171717171723913</v>
      </c>
      <c r="C15">
        <f t="shared" si="1"/>
        <v>2.7762626262622518</v>
      </c>
      <c r="D15">
        <f t="shared" si="2"/>
        <v>7.7076341699805759</v>
      </c>
      <c r="E15">
        <f t="shared" si="0"/>
        <v>11.208968727678792</v>
      </c>
    </row>
    <row r="16" spans="1:5" x14ac:dyDescent="0.2">
      <c r="A16" s="1">
        <v>2.3939393939387799</v>
      </c>
      <c r="B16" s="1">
        <v>3.347979797979491</v>
      </c>
      <c r="C16">
        <f t="shared" si="1"/>
        <v>-0.95404040404071111</v>
      </c>
      <c r="D16">
        <f t="shared" si="2"/>
        <v>0.9101930925421633</v>
      </c>
      <c r="E16">
        <f t="shared" si="0"/>
        <v>5.7309458218519724</v>
      </c>
    </row>
    <row r="17" spans="1:14" x14ac:dyDescent="0.2">
      <c r="A17" s="1">
        <v>-7.1060606060612201</v>
      </c>
      <c r="B17" s="1">
        <v>2.3939393939387799</v>
      </c>
      <c r="C17">
        <f t="shared" si="1"/>
        <v>-9.5</v>
      </c>
      <c r="D17">
        <f t="shared" si="2"/>
        <v>90.25</v>
      </c>
      <c r="E17">
        <f t="shared" si="0"/>
        <v>50.496097337015158</v>
      </c>
    </row>
    <row r="18" spans="1:14" x14ac:dyDescent="0.2">
      <c r="A18" s="1">
        <v>5.5494949494943171</v>
      </c>
      <c r="B18" s="1">
        <v>-7.1060606060612201</v>
      </c>
      <c r="C18">
        <f t="shared" si="1"/>
        <v>12.655555555555537</v>
      </c>
      <c r="D18">
        <f t="shared" si="2"/>
        <v>160.16308641975263</v>
      </c>
      <c r="E18">
        <f t="shared" si="0"/>
        <v>30.796894194462933</v>
      </c>
    </row>
    <row r="19" spans="1:14" ht="17" thickBot="1" x14ac:dyDescent="0.25">
      <c r="A19" s="2">
        <v>6.0936868686864045</v>
      </c>
      <c r="B19" s="1">
        <v>5.5494949494943171</v>
      </c>
      <c r="C19">
        <f t="shared" si="1"/>
        <v>0.54419191919208743</v>
      </c>
      <c r="D19">
        <f t="shared" si="2"/>
        <v>0.29614484491396742</v>
      </c>
      <c r="E19">
        <f t="shared" si="0"/>
        <v>37.133019653601117</v>
      </c>
    </row>
    <row r="20" spans="1:14" ht="17" thickBot="1" x14ac:dyDescent="0.25">
      <c r="B20" s="2">
        <v>6.0936868686864045</v>
      </c>
      <c r="I20" s="6" t="s">
        <v>2</v>
      </c>
      <c r="J20" s="7"/>
      <c r="K20" s="6" t="s">
        <v>0</v>
      </c>
      <c r="L20" s="7"/>
      <c r="M20" s="6" t="s">
        <v>1</v>
      </c>
      <c r="N20" s="7"/>
    </row>
    <row r="21" spans="1:14" x14ac:dyDescent="0.2">
      <c r="I21" s="8" t="s">
        <v>3</v>
      </c>
      <c r="J21" s="9">
        <v>197.35555555555601</v>
      </c>
      <c r="K21" s="8" t="s">
        <v>3</v>
      </c>
      <c r="L21" s="9">
        <v>9.5</v>
      </c>
      <c r="M21" s="8" t="s">
        <v>3</v>
      </c>
      <c r="N21" s="9">
        <v>40</v>
      </c>
    </row>
    <row r="22" spans="1:14" x14ac:dyDescent="0.2">
      <c r="D22">
        <f>SUM(D3:D19)</f>
        <v>872.45056371797841</v>
      </c>
      <c r="E22">
        <f>SUM(E2:E19)</f>
        <v>457.41510101009084</v>
      </c>
      <c r="I22" s="8" t="s">
        <v>72</v>
      </c>
      <c r="J22" s="9">
        <v>9.9366358505353194</v>
      </c>
      <c r="K22" s="8" t="s">
        <v>72</v>
      </c>
      <c r="L22" s="9">
        <v>5.3385391260156601</v>
      </c>
      <c r="M22" s="8" t="s">
        <v>72</v>
      </c>
      <c r="N22" s="9">
        <v>13.284223283101401</v>
      </c>
    </row>
    <row r="23" spans="1:14" x14ac:dyDescent="0.2">
      <c r="E23">
        <f>D22/E22</f>
        <v>1.9073497175571641</v>
      </c>
      <c r="I23" s="8" t="s">
        <v>6</v>
      </c>
      <c r="J23" s="9">
        <v>176.7</v>
      </c>
      <c r="K23" s="8" t="s">
        <v>6</v>
      </c>
      <c r="L23" s="9">
        <v>1</v>
      </c>
      <c r="M23" s="8" t="s">
        <v>6</v>
      </c>
      <c r="N23" s="9">
        <v>20</v>
      </c>
    </row>
    <row r="24" spans="1:14" x14ac:dyDescent="0.2">
      <c r="I24" s="8" t="s">
        <v>7</v>
      </c>
      <c r="J24" s="9">
        <v>211.3</v>
      </c>
      <c r="K24" s="8" t="s">
        <v>7</v>
      </c>
      <c r="L24" s="9">
        <v>18</v>
      </c>
      <c r="M24" s="8" t="s">
        <v>7</v>
      </c>
      <c r="N24" s="9">
        <v>60</v>
      </c>
    </row>
    <row r="25" spans="1:14" x14ac:dyDescent="0.2">
      <c r="I25" s="10" t="s">
        <v>8</v>
      </c>
      <c r="J25" s="11">
        <v>18</v>
      </c>
      <c r="K25" s="10" t="s">
        <v>8</v>
      </c>
      <c r="L25" s="11">
        <v>18</v>
      </c>
      <c r="M25" s="10" t="s">
        <v>8</v>
      </c>
      <c r="N25" s="11">
        <v>18</v>
      </c>
    </row>
    <row r="29" spans="1:14" x14ac:dyDescent="0.2">
      <c r="I29" s="5" t="s">
        <v>102</v>
      </c>
      <c r="J29" s="20" t="s">
        <v>3</v>
      </c>
      <c r="K29" s="20" t="s">
        <v>72</v>
      </c>
      <c r="L29" s="20" t="s">
        <v>6</v>
      </c>
      <c r="M29" s="20" t="s">
        <v>7</v>
      </c>
      <c r="N29" s="20" t="s">
        <v>103</v>
      </c>
    </row>
    <row r="30" spans="1:14" x14ac:dyDescent="0.2">
      <c r="I30" s="21" t="s">
        <v>2</v>
      </c>
      <c r="J30" s="20">
        <v>197.35555555555601</v>
      </c>
      <c r="K30" s="20">
        <v>9.9366358505353194</v>
      </c>
      <c r="L30" s="20">
        <v>176.7</v>
      </c>
      <c r="M30" s="20">
        <v>211.3</v>
      </c>
      <c r="N30" s="22" t="s">
        <v>105</v>
      </c>
    </row>
    <row r="31" spans="1:14" x14ac:dyDescent="0.2">
      <c r="I31" s="21" t="s">
        <v>1</v>
      </c>
      <c r="J31" s="20">
        <v>40</v>
      </c>
      <c r="K31" s="20">
        <v>13.284223283101401</v>
      </c>
      <c r="L31" s="20">
        <v>20</v>
      </c>
      <c r="M31" s="20">
        <v>60</v>
      </c>
      <c r="N31" s="22" t="s">
        <v>104</v>
      </c>
    </row>
    <row r="32" spans="1:14" x14ac:dyDescent="0.2">
      <c r="I32" s="21" t="s">
        <v>0</v>
      </c>
      <c r="J32" s="20">
        <v>9.5</v>
      </c>
      <c r="K32" s="20">
        <v>5.3385391260156601</v>
      </c>
      <c r="L32" s="20">
        <v>1</v>
      </c>
      <c r="M32" s="20">
        <v>18</v>
      </c>
      <c r="N32" s="2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topLeftCell="A196" workbookViewId="0">
      <selection activeCell="A203" sqref="A203:A204"/>
    </sheetView>
  </sheetViews>
  <sheetFormatPr baseColWidth="10" defaultRowHeight="16" x14ac:dyDescent="0.2"/>
  <cols>
    <col min="2" max="2" width="11.33203125" customWidth="1"/>
    <col min="3" max="3" width="11.6640625" customWidth="1"/>
  </cols>
  <sheetData>
    <row r="1" spans="1:9" x14ac:dyDescent="0.2">
      <c r="A1" s="5" t="s">
        <v>66</v>
      </c>
      <c r="B1" s="4" t="s">
        <v>68</v>
      </c>
      <c r="C1" s="5" t="s">
        <v>67</v>
      </c>
      <c r="D1" s="5" t="s">
        <v>69</v>
      </c>
      <c r="E1" s="5" t="s">
        <v>70</v>
      </c>
      <c r="F1" s="5" t="s">
        <v>85</v>
      </c>
    </row>
    <row r="2" spans="1:9" x14ac:dyDescent="0.2">
      <c r="A2" s="5">
        <v>209.5</v>
      </c>
      <c r="B2" s="5">
        <v>1</v>
      </c>
      <c r="C2" s="5">
        <v>35</v>
      </c>
      <c r="D2" s="5">
        <f>C2*C2</f>
        <v>1225</v>
      </c>
      <c r="E2" s="5">
        <f>D2*C2</f>
        <v>42875</v>
      </c>
      <c r="F2" s="5">
        <f>E2*C2</f>
        <v>1500625</v>
      </c>
      <c r="G2" s="17" t="s">
        <v>71</v>
      </c>
      <c r="I2" t="s">
        <v>71</v>
      </c>
    </row>
    <row r="3" spans="1:9" x14ac:dyDescent="0.2">
      <c r="A3" s="5">
        <v>207.8</v>
      </c>
      <c r="B3" s="5">
        <v>2</v>
      </c>
      <c r="C3" s="5">
        <v>60</v>
      </c>
      <c r="D3" s="5">
        <f t="shared" ref="D3:D19" si="0">C3*C3</f>
        <v>3600</v>
      </c>
      <c r="E3" s="5">
        <f t="shared" ref="E3:E19" si="1">D3*C3</f>
        <v>216000</v>
      </c>
      <c r="F3" s="5">
        <f t="shared" ref="F3:F19" si="2">E3*C3</f>
        <v>12960000</v>
      </c>
    </row>
    <row r="4" spans="1:9" x14ac:dyDescent="0.2">
      <c r="A4" s="5">
        <v>184.3</v>
      </c>
      <c r="B4" s="5">
        <v>3</v>
      </c>
      <c r="C4" s="5">
        <v>45</v>
      </c>
      <c r="D4" s="5">
        <f t="shared" si="0"/>
        <v>2025</v>
      </c>
      <c r="E4" s="5">
        <f t="shared" si="1"/>
        <v>91125</v>
      </c>
      <c r="F4" s="5">
        <f t="shared" si="2"/>
        <v>4100625</v>
      </c>
    </row>
    <row r="5" spans="1:9" x14ac:dyDescent="0.2">
      <c r="A5" s="5">
        <v>198.9</v>
      </c>
      <c r="B5" s="5">
        <v>4</v>
      </c>
      <c r="C5" s="5">
        <v>55</v>
      </c>
      <c r="D5" s="5">
        <f t="shared" si="0"/>
        <v>3025</v>
      </c>
      <c r="E5" s="5">
        <f t="shared" si="1"/>
        <v>166375</v>
      </c>
      <c r="F5" s="5">
        <f t="shared" si="2"/>
        <v>9150625</v>
      </c>
    </row>
    <row r="6" spans="1:9" x14ac:dyDescent="0.2">
      <c r="A6" s="5">
        <v>201</v>
      </c>
      <c r="B6" s="5">
        <v>5</v>
      </c>
      <c r="C6" s="5">
        <v>30</v>
      </c>
      <c r="D6" s="5">
        <f t="shared" si="0"/>
        <v>900</v>
      </c>
      <c r="E6" s="5">
        <f t="shared" si="1"/>
        <v>27000</v>
      </c>
      <c r="F6" s="5">
        <f t="shared" si="2"/>
        <v>810000</v>
      </c>
    </row>
    <row r="7" spans="1:9" x14ac:dyDescent="0.2">
      <c r="A7" s="5">
        <v>198.2</v>
      </c>
      <c r="B7" s="5">
        <v>6</v>
      </c>
      <c r="C7" s="5">
        <v>50</v>
      </c>
      <c r="D7" s="5">
        <f t="shared" si="0"/>
        <v>2500</v>
      </c>
      <c r="E7" s="5">
        <f t="shared" si="1"/>
        <v>125000</v>
      </c>
      <c r="F7" s="5">
        <f t="shared" si="2"/>
        <v>6250000</v>
      </c>
    </row>
    <row r="8" spans="1:9" x14ac:dyDescent="0.2">
      <c r="A8" s="5">
        <v>188.2</v>
      </c>
      <c r="B8" s="5">
        <v>7</v>
      </c>
      <c r="C8" s="5">
        <v>25</v>
      </c>
      <c r="D8" s="5">
        <f t="shared" si="0"/>
        <v>625</v>
      </c>
      <c r="E8" s="5">
        <f t="shared" si="1"/>
        <v>15625</v>
      </c>
      <c r="F8" s="5">
        <f t="shared" si="2"/>
        <v>390625</v>
      </c>
    </row>
    <row r="9" spans="1:9" x14ac:dyDescent="0.2">
      <c r="A9" s="5">
        <v>191.5</v>
      </c>
      <c r="B9" s="5">
        <v>8</v>
      </c>
      <c r="C9" s="5">
        <v>45</v>
      </c>
      <c r="D9" s="5">
        <f t="shared" si="0"/>
        <v>2025</v>
      </c>
      <c r="E9" s="5">
        <f t="shared" si="1"/>
        <v>91125</v>
      </c>
      <c r="F9" s="5">
        <f t="shared" si="2"/>
        <v>4100625</v>
      </c>
    </row>
    <row r="10" spans="1:9" x14ac:dyDescent="0.2">
      <c r="A10" s="5">
        <v>206</v>
      </c>
      <c r="B10" s="5">
        <v>9</v>
      </c>
      <c r="C10" s="5">
        <v>35</v>
      </c>
      <c r="D10" s="5">
        <f t="shared" si="0"/>
        <v>1225</v>
      </c>
      <c r="E10" s="5">
        <f t="shared" si="1"/>
        <v>42875</v>
      </c>
      <c r="F10" s="5">
        <f t="shared" si="2"/>
        <v>1500625</v>
      </c>
    </row>
    <row r="11" spans="1:9" x14ac:dyDescent="0.2">
      <c r="A11" s="5">
        <v>194.7</v>
      </c>
      <c r="B11" s="5">
        <v>10</v>
      </c>
      <c r="C11" s="5">
        <v>50</v>
      </c>
      <c r="D11" s="5">
        <f t="shared" si="0"/>
        <v>2500</v>
      </c>
      <c r="E11" s="5">
        <f t="shared" si="1"/>
        <v>125000</v>
      </c>
      <c r="F11" s="5">
        <f t="shared" si="2"/>
        <v>6250000</v>
      </c>
    </row>
    <row r="12" spans="1:9" x14ac:dyDescent="0.2">
      <c r="A12" s="5">
        <v>199.1</v>
      </c>
      <c r="B12" s="5">
        <v>11</v>
      </c>
      <c r="C12" s="5">
        <v>25</v>
      </c>
      <c r="D12" s="5">
        <f t="shared" si="0"/>
        <v>625</v>
      </c>
      <c r="E12" s="5">
        <f t="shared" si="1"/>
        <v>15625</v>
      </c>
      <c r="F12" s="5">
        <f t="shared" si="2"/>
        <v>390625</v>
      </c>
    </row>
    <row r="13" spans="1:9" x14ac:dyDescent="0.2">
      <c r="A13" s="5">
        <v>176.7</v>
      </c>
      <c r="B13" s="5">
        <v>12</v>
      </c>
      <c r="C13" s="5">
        <v>20</v>
      </c>
      <c r="D13" s="5">
        <f t="shared" si="0"/>
        <v>400</v>
      </c>
      <c r="E13" s="5">
        <f t="shared" si="1"/>
        <v>8000</v>
      </c>
      <c r="F13" s="5">
        <f t="shared" si="2"/>
        <v>160000</v>
      </c>
    </row>
    <row r="14" spans="1:9" x14ac:dyDescent="0.2">
      <c r="A14" s="5">
        <v>211.3</v>
      </c>
      <c r="B14" s="5">
        <v>13</v>
      </c>
      <c r="C14" s="5">
        <v>60</v>
      </c>
      <c r="D14" s="5">
        <f t="shared" si="0"/>
        <v>3600</v>
      </c>
      <c r="E14" s="5">
        <f t="shared" si="1"/>
        <v>216000</v>
      </c>
      <c r="F14" s="5">
        <f t="shared" si="2"/>
        <v>12960000</v>
      </c>
    </row>
    <row r="15" spans="1:9" x14ac:dyDescent="0.2">
      <c r="A15" s="5">
        <v>206.7</v>
      </c>
      <c r="B15" s="5">
        <v>14</v>
      </c>
      <c r="C15" s="5">
        <v>30</v>
      </c>
      <c r="D15" s="5">
        <f t="shared" si="0"/>
        <v>900</v>
      </c>
      <c r="E15" s="5">
        <f t="shared" si="1"/>
        <v>27000</v>
      </c>
      <c r="F15" s="5">
        <f t="shared" si="2"/>
        <v>810000</v>
      </c>
    </row>
    <row r="16" spans="1:9" x14ac:dyDescent="0.2">
      <c r="A16" s="5">
        <v>198.6</v>
      </c>
      <c r="B16" s="5">
        <v>15</v>
      </c>
      <c r="C16" s="5">
        <v>40</v>
      </c>
      <c r="D16" s="5">
        <f t="shared" si="0"/>
        <v>1600</v>
      </c>
      <c r="E16" s="5">
        <f t="shared" si="1"/>
        <v>64000</v>
      </c>
      <c r="F16" s="5">
        <f t="shared" si="2"/>
        <v>2560000</v>
      </c>
    </row>
    <row r="17" spans="1:6" x14ac:dyDescent="0.2">
      <c r="A17" s="5">
        <v>189.1</v>
      </c>
      <c r="B17" s="5">
        <v>16</v>
      </c>
      <c r="C17" s="5">
        <v>40</v>
      </c>
      <c r="D17" s="5">
        <f t="shared" si="0"/>
        <v>1600</v>
      </c>
      <c r="E17" s="5">
        <f t="shared" si="1"/>
        <v>64000</v>
      </c>
      <c r="F17" s="5">
        <f t="shared" si="2"/>
        <v>2560000</v>
      </c>
    </row>
    <row r="18" spans="1:6" x14ac:dyDescent="0.2">
      <c r="A18" s="5">
        <v>184.3</v>
      </c>
      <c r="B18" s="5">
        <v>17</v>
      </c>
      <c r="C18" s="5">
        <v>20</v>
      </c>
      <c r="D18" s="5">
        <f t="shared" si="0"/>
        <v>400</v>
      </c>
      <c r="E18" s="5">
        <f t="shared" si="1"/>
        <v>8000</v>
      </c>
      <c r="F18" s="5">
        <f t="shared" si="2"/>
        <v>160000</v>
      </c>
    </row>
    <row r="19" spans="1:6" x14ac:dyDescent="0.2">
      <c r="A19" s="5">
        <v>206.5</v>
      </c>
      <c r="B19" s="5">
        <v>18</v>
      </c>
      <c r="C19" s="5">
        <v>55</v>
      </c>
      <c r="D19" s="5">
        <f t="shared" si="0"/>
        <v>3025</v>
      </c>
      <c r="E19" s="5">
        <f t="shared" si="1"/>
        <v>166375</v>
      </c>
      <c r="F19" s="5">
        <f t="shared" si="2"/>
        <v>9150625</v>
      </c>
    </row>
    <row r="20" spans="1:6" x14ac:dyDescent="0.2">
      <c r="A20" s="17" t="s">
        <v>73</v>
      </c>
    </row>
    <row r="21" spans="1:6" x14ac:dyDescent="0.2">
      <c r="A21" s="6" t="s">
        <v>2</v>
      </c>
      <c r="B21" s="7"/>
      <c r="C21" s="6" t="s">
        <v>0</v>
      </c>
      <c r="D21" s="7"/>
      <c r="E21" s="6" t="s">
        <v>1</v>
      </c>
      <c r="F21" s="7"/>
    </row>
    <row r="22" spans="1:6" x14ac:dyDescent="0.2">
      <c r="A22" s="8" t="s">
        <v>3</v>
      </c>
      <c r="B22" s="9">
        <v>197.35555555555601</v>
      </c>
      <c r="C22" s="8" t="s">
        <v>3</v>
      </c>
      <c r="D22" s="9">
        <v>9.5</v>
      </c>
      <c r="E22" s="8" t="s">
        <v>3</v>
      </c>
      <c r="F22" s="9">
        <v>40</v>
      </c>
    </row>
    <row r="23" spans="1:6" x14ac:dyDescent="0.2">
      <c r="A23" s="8" t="s">
        <v>72</v>
      </c>
      <c r="B23" s="9">
        <v>9.9366358505353194</v>
      </c>
      <c r="C23" s="8" t="s">
        <v>72</v>
      </c>
      <c r="D23" s="9">
        <v>5.3385391260156601</v>
      </c>
      <c r="E23" s="8" t="s">
        <v>72</v>
      </c>
      <c r="F23" s="9">
        <v>13.284223283101401</v>
      </c>
    </row>
    <row r="24" spans="1:6" x14ac:dyDescent="0.2">
      <c r="A24" s="8" t="s">
        <v>6</v>
      </c>
      <c r="B24" s="9">
        <v>176.7</v>
      </c>
      <c r="C24" s="8" t="s">
        <v>6</v>
      </c>
      <c r="D24" s="9">
        <v>1</v>
      </c>
      <c r="E24" s="8" t="s">
        <v>6</v>
      </c>
      <c r="F24" s="9">
        <v>20</v>
      </c>
    </row>
    <row r="25" spans="1:6" x14ac:dyDescent="0.2">
      <c r="A25" s="8" t="s">
        <v>7</v>
      </c>
      <c r="B25" s="9">
        <v>211.3</v>
      </c>
      <c r="C25" s="8" t="s">
        <v>7</v>
      </c>
      <c r="D25" s="9">
        <v>18</v>
      </c>
      <c r="E25" s="8" t="s">
        <v>7</v>
      </c>
      <c r="F25" s="9">
        <v>60</v>
      </c>
    </row>
    <row r="26" spans="1:6" x14ac:dyDescent="0.2">
      <c r="A26" s="10" t="s">
        <v>8</v>
      </c>
      <c r="B26" s="11">
        <v>18</v>
      </c>
      <c r="C26" s="10" t="s">
        <v>8</v>
      </c>
      <c r="D26" s="11">
        <v>18</v>
      </c>
      <c r="E26" s="10" t="s">
        <v>8</v>
      </c>
      <c r="F26" s="11">
        <v>18</v>
      </c>
    </row>
    <row r="27" spans="1:6" ht="17" thickBot="1" x14ac:dyDescent="0.25">
      <c r="A27" s="18" t="s">
        <v>74</v>
      </c>
    </row>
    <row r="28" spans="1:6" x14ac:dyDescent="0.2">
      <c r="A28" s="3"/>
      <c r="B28" s="3" t="s">
        <v>66</v>
      </c>
      <c r="C28" s="3" t="s">
        <v>68</v>
      </c>
      <c r="D28" s="3" t="s">
        <v>67</v>
      </c>
    </row>
    <row r="29" spans="1:6" x14ac:dyDescent="0.2">
      <c r="A29" s="1" t="s">
        <v>66</v>
      </c>
      <c r="B29" s="1">
        <v>1</v>
      </c>
      <c r="C29" s="1"/>
      <c r="D29" s="1"/>
    </row>
    <row r="30" spans="1:6" x14ac:dyDescent="0.2">
      <c r="A30" s="1" t="s">
        <v>68</v>
      </c>
      <c r="B30" s="1">
        <v>-0.13716994793495499</v>
      </c>
      <c r="C30" s="1">
        <v>1</v>
      </c>
      <c r="D30" s="1"/>
    </row>
    <row r="31" spans="1:6" ht="17" thickBot="1" x14ac:dyDescent="0.25">
      <c r="A31" s="2" t="s">
        <v>67</v>
      </c>
      <c r="B31" s="2">
        <v>0.48440105638480402</v>
      </c>
      <c r="C31" s="2">
        <v>-0.20321631239898799</v>
      </c>
      <c r="D31" s="2">
        <v>1</v>
      </c>
    </row>
    <row r="35" spans="1:1" x14ac:dyDescent="0.2">
      <c r="A35" s="17" t="s">
        <v>75</v>
      </c>
    </row>
    <row r="64" spans="7:7" x14ac:dyDescent="0.2">
      <c r="G64" s="17" t="s">
        <v>76</v>
      </c>
    </row>
    <row r="66" spans="1:7" x14ac:dyDescent="0.2">
      <c r="A66" s="17" t="s">
        <v>14</v>
      </c>
      <c r="B66" s="17"/>
    </row>
    <row r="67" spans="1:7" x14ac:dyDescent="0.2">
      <c r="A67" s="17" t="s">
        <v>15</v>
      </c>
      <c r="B67" s="17"/>
    </row>
    <row r="68" spans="1:7" ht="17" thickBot="1" x14ac:dyDescent="0.25">
      <c r="A68" s="17" t="s">
        <v>77</v>
      </c>
    </row>
    <row r="69" spans="1:7" x14ac:dyDescent="0.2">
      <c r="A69" s="13" t="s">
        <v>16</v>
      </c>
      <c r="B69" s="13"/>
    </row>
    <row r="70" spans="1:7" x14ac:dyDescent="0.2">
      <c r="A70" s="1" t="s">
        <v>17</v>
      </c>
      <c r="B70" s="1">
        <v>0.48440105638480385</v>
      </c>
    </row>
    <row r="71" spans="1:7" x14ac:dyDescent="0.2">
      <c r="A71" s="1" t="s">
        <v>18</v>
      </c>
      <c r="B71" s="1">
        <v>0.23464438342671401</v>
      </c>
      <c r="D71" s="19"/>
      <c r="E71" s="19"/>
      <c r="F71" s="19"/>
    </row>
    <row r="72" spans="1:7" x14ac:dyDescent="0.2">
      <c r="A72" s="1" t="s">
        <v>19</v>
      </c>
      <c r="B72" s="1">
        <v>0.18680965739088354</v>
      </c>
      <c r="D72" s="12"/>
      <c r="E72" s="12"/>
      <c r="F72" s="12"/>
    </row>
    <row r="73" spans="1:7" x14ac:dyDescent="0.2">
      <c r="A73" s="1" t="s">
        <v>4</v>
      </c>
      <c r="B73" s="1">
        <v>8.9605667758487506</v>
      </c>
      <c r="D73" s="1"/>
      <c r="E73" s="1"/>
      <c r="F73" s="1"/>
    </row>
    <row r="74" spans="1:7" ht="17" thickBot="1" x14ac:dyDescent="0.25">
      <c r="A74" s="2" t="s">
        <v>20</v>
      </c>
      <c r="B74" s="2">
        <v>18</v>
      </c>
      <c r="D74" s="1"/>
      <c r="E74" s="1"/>
      <c r="F74" s="1"/>
    </row>
    <row r="75" spans="1:7" x14ac:dyDescent="0.2">
      <c r="D75" s="19"/>
      <c r="E75" s="19"/>
      <c r="F75" s="19"/>
    </row>
    <row r="76" spans="1:7" ht="17" thickBot="1" x14ac:dyDescent="0.25">
      <c r="A76" t="s">
        <v>21</v>
      </c>
    </row>
    <row r="77" spans="1:7" x14ac:dyDescent="0.2">
      <c r="A77" s="3"/>
      <c r="B77" s="3" t="s">
        <v>26</v>
      </c>
      <c r="C77" s="3" t="s">
        <v>27</v>
      </c>
      <c r="D77" s="3" t="s">
        <v>28</v>
      </c>
      <c r="E77" s="3" t="s">
        <v>29</v>
      </c>
      <c r="F77" s="3" t="s">
        <v>30</v>
      </c>
    </row>
    <row r="78" spans="1:7" x14ac:dyDescent="0.2">
      <c r="A78" s="1" t="s">
        <v>22</v>
      </c>
      <c r="B78" s="1">
        <v>1</v>
      </c>
      <c r="C78" s="1">
        <v>393.85633333333431</v>
      </c>
      <c r="D78" s="1">
        <v>393.85633333333431</v>
      </c>
      <c r="E78" s="1">
        <v>4.9053146714157956</v>
      </c>
      <c r="F78" s="1">
        <v>4.1633322596004697E-2</v>
      </c>
    </row>
    <row r="79" spans="1:7" x14ac:dyDescent="0.2">
      <c r="A79" s="1" t="s">
        <v>23</v>
      </c>
      <c r="B79" s="1">
        <v>16</v>
      </c>
      <c r="C79" s="1">
        <v>1284.6681111111106</v>
      </c>
      <c r="D79" s="1">
        <v>80.291756944444415</v>
      </c>
      <c r="E79" s="1"/>
      <c r="F79" s="1"/>
    </row>
    <row r="80" spans="1:7" ht="17" thickBot="1" x14ac:dyDescent="0.25">
      <c r="A80" s="2" t="s">
        <v>24</v>
      </c>
      <c r="B80" s="2">
        <v>17</v>
      </c>
      <c r="C80" s="2">
        <v>1678.524444444445</v>
      </c>
      <c r="D80" s="2"/>
      <c r="E80" s="2"/>
      <c r="F80" s="2"/>
      <c r="G80" s="17" t="s">
        <v>78</v>
      </c>
    </row>
    <row r="81" spans="1:6" ht="17" thickBot="1" x14ac:dyDescent="0.25"/>
    <row r="82" spans="1:6" x14ac:dyDescent="0.2">
      <c r="A82" s="3"/>
      <c r="B82" s="3" t="s">
        <v>31</v>
      </c>
      <c r="C82" s="3" t="s">
        <v>4</v>
      </c>
      <c r="D82" s="3" t="s">
        <v>32</v>
      </c>
      <c r="E82" s="3" t="s">
        <v>33</v>
      </c>
      <c r="F82" s="3" t="s">
        <v>34</v>
      </c>
    </row>
    <row r="83" spans="1:6" x14ac:dyDescent="0.2">
      <c r="A83" s="1" t="s">
        <v>25</v>
      </c>
      <c r="B83" s="1">
        <v>182.86222222222199</v>
      </c>
      <c r="C83" s="1">
        <v>6.8762579601081431</v>
      </c>
      <c r="D83" s="1">
        <v>26.5932754825484</v>
      </c>
      <c r="E83" s="14">
        <v>1.1383971098305801E-14</v>
      </c>
      <c r="F83" s="1">
        <v>168.28520653377663</v>
      </c>
    </row>
    <row r="84" spans="1:6" ht="17" thickBot="1" x14ac:dyDescent="0.25">
      <c r="A84" s="2" t="s">
        <v>1</v>
      </c>
      <c r="B84" s="2">
        <v>0.36233333333333401</v>
      </c>
      <c r="C84" s="2">
        <v>0.1635968183721232</v>
      </c>
      <c r="D84" s="2">
        <v>2.2147944986873598</v>
      </c>
      <c r="E84" s="2">
        <v>4.1633322596004899E-2</v>
      </c>
      <c r="F84" s="2">
        <v>1.5523571130532376E-2</v>
      </c>
    </row>
    <row r="86" spans="1:6" x14ac:dyDescent="0.2">
      <c r="A86" s="17" t="s">
        <v>79</v>
      </c>
    </row>
    <row r="100" spans="1:7" x14ac:dyDescent="0.2">
      <c r="G100" s="17" t="s">
        <v>81</v>
      </c>
    </row>
    <row r="102" spans="1:7" x14ac:dyDescent="0.2">
      <c r="A102" s="17" t="s">
        <v>42</v>
      </c>
    </row>
    <row r="103" spans="1:7" x14ac:dyDescent="0.2">
      <c r="A103" s="17" t="s">
        <v>15</v>
      </c>
    </row>
    <row r="104" spans="1:7" ht="17" thickBot="1" x14ac:dyDescent="0.25">
      <c r="A104" s="17" t="s">
        <v>80</v>
      </c>
    </row>
    <row r="105" spans="1:7" x14ac:dyDescent="0.2">
      <c r="A105" s="13" t="s">
        <v>16</v>
      </c>
      <c r="B105" s="13"/>
    </row>
    <row r="106" spans="1:7" x14ac:dyDescent="0.2">
      <c r="A106" s="1" t="s">
        <v>17</v>
      </c>
      <c r="B106" s="1">
        <v>0.4897016615159136</v>
      </c>
    </row>
    <row r="107" spans="1:7" x14ac:dyDescent="0.2">
      <c r="A107" s="1" t="s">
        <v>18</v>
      </c>
      <c r="B107" s="1">
        <v>0.23980771729144601</v>
      </c>
    </row>
    <row r="108" spans="1:7" x14ac:dyDescent="0.2">
      <c r="A108" s="1" t="s">
        <v>19</v>
      </c>
      <c r="B108" s="1">
        <v>0.13844874626363926</v>
      </c>
    </row>
    <row r="109" spans="1:7" x14ac:dyDescent="0.2">
      <c r="A109" s="1" t="s">
        <v>4</v>
      </c>
      <c r="B109" s="1">
        <v>9.2231640594188296</v>
      </c>
    </row>
    <row r="110" spans="1:7" ht="17" thickBot="1" x14ac:dyDescent="0.25">
      <c r="A110" s="2" t="s">
        <v>20</v>
      </c>
      <c r="B110" s="2">
        <v>18</v>
      </c>
    </row>
    <row r="112" spans="1:7" ht="17" thickBot="1" x14ac:dyDescent="0.25">
      <c r="A112" t="s">
        <v>21</v>
      </c>
    </row>
    <row r="113" spans="1:7" x14ac:dyDescent="0.2">
      <c r="A113" s="3"/>
      <c r="B113" s="3" t="s">
        <v>26</v>
      </c>
      <c r="C113" s="3" t="s">
        <v>27</v>
      </c>
      <c r="D113" s="3" t="s">
        <v>28</v>
      </c>
      <c r="E113" s="3" t="s">
        <v>29</v>
      </c>
      <c r="F113" s="3" t="s">
        <v>30</v>
      </c>
    </row>
    <row r="114" spans="1:7" x14ac:dyDescent="0.2">
      <c r="A114" s="1" t="s">
        <v>22</v>
      </c>
      <c r="B114" s="1">
        <v>2</v>
      </c>
      <c r="C114" s="1">
        <v>402.52311544011559</v>
      </c>
      <c r="D114" s="1">
        <v>201.26155772005779</v>
      </c>
      <c r="E114" s="1">
        <v>2.3659249384611098</v>
      </c>
      <c r="F114" s="1">
        <v>0.127916310126926</v>
      </c>
    </row>
    <row r="115" spans="1:7" x14ac:dyDescent="0.2">
      <c r="A115" s="1" t="s">
        <v>23</v>
      </c>
      <c r="B115" s="1">
        <v>15</v>
      </c>
      <c r="C115" s="1">
        <v>1276.0013290043294</v>
      </c>
      <c r="D115" s="1">
        <v>85.066755266955298</v>
      </c>
      <c r="E115" s="1"/>
      <c r="F115" s="1"/>
      <c r="G115" s="17" t="s">
        <v>82</v>
      </c>
    </row>
    <row r="116" spans="1:7" ht="17" thickBot="1" x14ac:dyDescent="0.25">
      <c r="A116" s="2" t="s">
        <v>24</v>
      </c>
      <c r="B116" s="2">
        <v>17</v>
      </c>
      <c r="C116" s="2">
        <v>1678.524444444445</v>
      </c>
      <c r="D116" s="2"/>
      <c r="E116" s="2"/>
      <c r="F116" s="2"/>
    </row>
    <row r="117" spans="1:7" ht="17" thickBot="1" x14ac:dyDescent="0.25"/>
    <row r="118" spans="1:7" x14ac:dyDescent="0.2">
      <c r="A118" s="3"/>
      <c r="B118" s="3" t="s">
        <v>31</v>
      </c>
      <c r="C118" s="3" t="s">
        <v>4</v>
      </c>
      <c r="D118" s="3" t="s">
        <v>32</v>
      </c>
      <c r="E118" s="3" t="s">
        <v>33</v>
      </c>
      <c r="F118" s="3" t="s">
        <v>34</v>
      </c>
    </row>
    <row r="119" spans="1:7" x14ac:dyDescent="0.2">
      <c r="A119" s="1" t="s">
        <v>25</v>
      </c>
      <c r="B119" s="1">
        <v>176.06164502164506</v>
      </c>
      <c r="C119" s="1">
        <v>22.45060647990395</v>
      </c>
      <c r="D119" s="1">
        <v>7.8421776792195725</v>
      </c>
      <c r="E119" s="1">
        <v>1.0996216981576468E-6</v>
      </c>
      <c r="F119" s="1">
        <v>128.20931004251247</v>
      </c>
    </row>
    <row r="120" spans="1:7" x14ac:dyDescent="0.2">
      <c r="A120" s="1" t="s">
        <v>1</v>
      </c>
      <c r="B120" s="1">
        <v>0.74190043290042995</v>
      </c>
      <c r="C120" s="1">
        <v>1.2010213553555942</v>
      </c>
      <c r="D120" s="1">
        <v>0.61772459714571082</v>
      </c>
      <c r="E120" s="1">
        <v>0.54602159083919277</v>
      </c>
      <c r="F120" s="1">
        <v>-1.8180159891798353</v>
      </c>
    </row>
    <row r="121" spans="1:7" ht="17" thickBot="1" x14ac:dyDescent="0.25">
      <c r="A121" s="2" t="s">
        <v>9</v>
      </c>
      <c r="B121" s="2">
        <v>-4.7445887445887016E-3</v>
      </c>
      <c r="C121" s="2">
        <v>1.4864474800106475E-2</v>
      </c>
      <c r="D121" s="2">
        <v>-0.31918980040618156</v>
      </c>
      <c r="E121" s="2">
        <v>0.75398448677416718</v>
      </c>
      <c r="F121" s="2">
        <v>-3.6427466802260368E-2</v>
      </c>
    </row>
    <row r="126" spans="1:7" x14ac:dyDescent="0.2">
      <c r="A126" s="17" t="s">
        <v>84</v>
      </c>
    </row>
    <row r="127" spans="1:7" x14ac:dyDescent="0.2">
      <c r="A127" s="17" t="s">
        <v>15</v>
      </c>
      <c r="G127" s="17" t="s">
        <v>88</v>
      </c>
    </row>
    <row r="128" spans="1:7" ht="17" thickBot="1" x14ac:dyDescent="0.25">
      <c r="A128" s="17" t="s">
        <v>87</v>
      </c>
    </row>
    <row r="129" spans="1:9" x14ac:dyDescent="0.2">
      <c r="A129" s="13" t="s">
        <v>16</v>
      </c>
      <c r="B129" s="13"/>
    </row>
    <row r="130" spans="1:9" x14ac:dyDescent="0.2">
      <c r="A130" s="1" t="s">
        <v>17</v>
      </c>
      <c r="B130" s="1">
        <v>0.83652440711429465</v>
      </c>
    </row>
    <row r="131" spans="1:9" x14ac:dyDescent="0.2">
      <c r="A131" s="1" t="s">
        <v>18</v>
      </c>
      <c r="B131" s="1">
        <v>0.69977308369792202</v>
      </c>
    </row>
    <row r="132" spans="1:9" x14ac:dyDescent="0.2">
      <c r="A132" s="1" t="s">
        <v>19</v>
      </c>
      <c r="B132" s="1">
        <v>0.635438744490334</v>
      </c>
    </row>
    <row r="133" spans="1:9" x14ac:dyDescent="0.2">
      <c r="A133" s="1" t="s">
        <v>4</v>
      </c>
      <c r="B133" s="1">
        <v>5.9996322380936302</v>
      </c>
    </row>
    <row r="134" spans="1:9" ht="17" thickBot="1" x14ac:dyDescent="0.25">
      <c r="A134" s="2" t="s">
        <v>20</v>
      </c>
      <c r="B134" s="2">
        <v>18</v>
      </c>
    </row>
    <row r="136" spans="1:9" ht="17" thickBot="1" x14ac:dyDescent="0.25">
      <c r="A136" t="s">
        <v>21</v>
      </c>
    </row>
    <row r="137" spans="1:9" x14ac:dyDescent="0.2">
      <c r="A137" s="3"/>
      <c r="B137" s="3" t="s">
        <v>26</v>
      </c>
      <c r="C137" s="3" t="s">
        <v>27</v>
      </c>
      <c r="D137" s="3" t="s">
        <v>28</v>
      </c>
      <c r="E137" s="3" t="s">
        <v>29</v>
      </c>
      <c r="F137" s="3" t="s">
        <v>30</v>
      </c>
    </row>
    <row r="138" spans="1:9" x14ac:dyDescent="0.2">
      <c r="A138" s="1" t="s">
        <v>22</v>
      </c>
      <c r="B138" s="1">
        <v>3</v>
      </c>
      <c r="C138" s="1">
        <v>1174.5862265512308</v>
      </c>
      <c r="D138" s="1">
        <v>391.52874218374359</v>
      </c>
      <c r="E138" s="1">
        <v>10.877131751364677</v>
      </c>
      <c r="F138" s="1">
        <v>5.9303748482895415E-4</v>
      </c>
    </row>
    <row r="139" spans="1:9" x14ac:dyDescent="0.2">
      <c r="A139" s="1" t="s">
        <v>23</v>
      </c>
      <c r="B139" s="1">
        <v>14</v>
      </c>
      <c r="C139" s="1">
        <v>503.93821789321402</v>
      </c>
      <c r="D139" s="1">
        <v>35.995586992372438</v>
      </c>
      <c r="E139" s="1"/>
      <c r="F139" s="1"/>
    </row>
    <row r="140" spans="1:9" ht="17" thickBot="1" x14ac:dyDescent="0.25">
      <c r="A140" s="2" t="s">
        <v>24</v>
      </c>
      <c r="B140" s="2">
        <v>17</v>
      </c>
      <c r="C140" s="2">
        <v>1678.524444444445</v>
      </c>
      <c r="D140" s="2"/>
      <c r="E140" s="2"/>
      <c r="F140" s="2"/>
    </row>
    <row r="141" spans="1:9" ht="17" thickBot="1" x14ac:dyDescent="0.25"/>
    <row r="142" spans="1:9" x14ac:dyDescent="0.2">
      <c r="A142" s="3"/>
      <c r="B142" s="3" t="s">
        <v>31</v>
      </c>
      <c r="C142" s="3" t="s">
        <v>4</v>
      </c>
      <c r="D142" s="3" t="s">
        <v>32</v>
      </c>
      <c r="E142" s="3" t="s">
        <v>33</v>
      </c>
      <c r="F142" s="3" t="s">
        <v>34</v>
      </c>
      <c r="G142" s="3" t="s">
        <v>35</v>
      </c>
      <c r="H142" s="3" t="s">
        <v>36</v>
      </c>
      <c r="I142" s="3" t="s">
        <v>37</v>
      </c>
    </row>
    <row r="143" spans="1:9" x14ac:dyDescent="0.2">
      <c r="A143" s="1" t="s">
        <v>25</v>
      </c>
      <c r="B143" s="1">
        <v>-41.245021645022902</v>
      </c>
      <c r="C143" s="1">
        <v>49.14161924533245</v>
      </c>
      <c r="D143" s="1">
        <v>-0.83930937316316412</v>
      </c>
      <c r="E143" s="1">
        <v>0.4153981449320665</v>
      </c>
      <c r="F143" s="1">
        <v>-146.64331242513728</v>
      </c>
      <c r="G143" s="1">
        <v>64.153269135091563</v>
      </c>
      <c r="H143" s="1">
        <v>-146.64331242513728</v>
      </c>
      <c r="I143" s="1">
        <v>64.153269135091563</v>
      </c>
    </row>
    <row r="144" spans="1:9" x14ac:dyDescent="0.2">
      <c r="A144" s="1" t="s">
        <v>67</v>
      </c>
      <c r="B144" s="1">
        <v>19.496048581048701</v>
      </c>
      <c r="C144" s="1">
        <v>4.1241213073518628</v>
      </c>
      <c r="D144" s="1">
        <v>4.7273218045972802</v>
      </c>
      <c r="E144" s="1">
        <v>3.2402194333528301E-4</v>
      </c>
      <c r="F144" s="1">
        <v>10.650688101682254</v>
      </c>
      <c r="G144" s="1">
        <v>28.341409060415145</v>
      </c>
      <c r="H144" s="1">
        <v>10.650688101682254</v>
      </c>
      <c r="I144" s="1">
        <v>28.341409060415145</v>
      </c>
    </row>
    <row r="145" spans="1:9" x14ac:dyDescent="0.2">
      <c r="A145" s="1" t="s">
        <v>69</v>
      </c>
      <c r="B145" s="1">
        <v>-0.50430014430014802</v>
      </c>
      <c r="C145" s="1">
        <v>0.10829788659436003</v>
      </c>
      <c r="D145" s="1">
        <v>-4.65660189832745</v>
      </c>
      <c r="E145" s="1">
        <v>3.70416420587949E-4</v>
      </c>
      <c r="F145" s="1">
        <v>-0.73657600979736326</v>
      </c>
      <c r="G145" s="1">
        <v>-0.27202427880293234</v>
      </c>
      <c r="H145" s="1">
        <v>-0.73657600979736326</v>
      </c>
      <c r="I145" s="1">
        <v>-0.27202427880293234</v>
      </c>
    </row>
    <row r="146" spans="1:9" ht="17" thickBot="1" x14ac:dyDescent="0.25">
      <c r="A146" s="2" t="s">
        <v>70</v>
      </c>
      <c r="B146" s="2">
        <v>4.1629629629630002E-3</v>
      </c>
      <c r="C146" s="2">
        <v>8.9887805105617392E-4</v>
      </c>
      <c r="D146" s="2">
        <v>4.6312878127033477</v>
      </c>
      <c r="E146" s="2">
        <v>3.8864598166005399E-4</v>
      </c>
      <c r="F146" s="2">
        <v>2.2350612849962137E-3</v>
      </c>
      <c r="G146" s="2">
        <v>6.0908646409297777E-3</v>
      </c>
      <c r="H146" s="2">
        <v>2.2350612849962137E-3</v>
      </c>
      <c r="I146" s="2">
        <v>6.0908646409297777E-3</v>
      </c>
    </row>
    <row r="148" spans="1:9" x14ac:dyDescent="0.2">
      <c r="A148" s="17" t="s">
        <v>89</v>
      </c>
      <c r="G148" s="17" t="s">
        <v>90</v>
      </c>
    </row>
    <row r="164" spans="1:7" x14ac:dyDescent="0.2">
      <c r="A164" s="17" t="s">
        <v>86</v>
      </c>
      <c r="G164" s="17" t="s">
        <v>92</v>
      </c>
    </row>
    <row r="165" spans="1:7" x14ac:dyDescent="0.2">
      <c r="A165" s="17" t="s">
        <v>15</v>
      </c>
    </row>
    <row r="166" spans="1:7" ht="17" thickBot="1" x14ac:dyDescent="0.25">
      <c r="A166" s="17" t="s">
        <v>91</v>
      </c>
    </row>
    <row r="167" spans="1:7" x14ac:dyDescent="0.2">
      <c r="A167" s="13" t="s">
        <v>16</v>
      </c>
      <c r="B167" s="13"/>
    </row>
    <row r="168" spans="1:7" x14ac:dyDescent="0.2">
      <c r="A168" s="1" t="s">
        <v>17</v>
      </c>
      <c r="B168" s="1">
        <v>0.85293010201449193</v>
      </c>
    </row>
    <row r="169" spans="1:7" x14ac:dyDescent="0.2">
      <c r="A169" s="1" t="s">
        <v>18</v>
      </c>
      <c r="B169" s="1">
        <v>0.7274897589224516</v>
      </c>
    </row>
    <row r="170" spans="1:7" x14ac:dyDescent="0.2">
      <c r="A170" s="1" t="s">
        <v>19</v>
      </c>
      <c r="B170" s="1">
        <v>0.64364045397551373</v>
      </c>
    </row>
    <row r="171" spans="1:7" x14ac:dyDescent="0.2">
      <c r="A171" s="1" t="s">
        <v>4</v>
      </c>
      <c r="B171" s="1">
        <v>5.9317600255554801</v>
      </c>
    </row>
    <row r="172" spans="1:7" ht="17" thickBot="1" x14ac:dyDescent="0.25">
      <c r="A172" s="2" t="s">
        <v>20</v>
      </c>
      <c r="B172" s="2">
        <v>18</v>
      </c>
    </row>
    <row r="174" spans="1:7" ht="17" thickBot="1" x14ac:dyDescent="0.25">
      <c r="A174" t="s">
        <v>21</v>
      </c>
    </row>
    <row r="175" spans="1:7" x14ac:dyDescent="0.2">
      <c r="A175" s="3"/>
      <c r="B175" s="3" t="s">
        <v>26</v>
      </c>
      <c r="C175" s="3" t="s">
        <v>27</v>
      </c>
      <c r="D175" s="3" t="s">
        <v>28</v>
      </c>
      <c r="E175" s="3" t="s">
        <v>29</v>
      </c>
      <c r="F175" s="3" t="s">
        <v>30</v>
      </c>
    </row>
    <row r="176" spans="1:7" x14ac:dyDescent="0.2">
      <c r="A176" s="1" t="s">
        <v>22</v>
      </c>
      <c r="B176" s="1">
        <v>4</v>
      </c>
      <c r="C176" s="1">
        <v>1221.1093434343313</v>
      </c>
      <c r="D176" s="1">
        <v>305.27733585858283</v>
      </c>
      <c r="E176" s="1">
        <v>8.676157296507423</v>
      </c>
      <c r="F176" s="1">
        <v>1.224738035092713E-3</v>
      </c>
    </row>
    <row r="177" spans="1:9" x14ac:dyDescent="0.2">
      <c r="A177" s="1" t="s">
        <v>23</v>
      </c>
      <c r="B177" s="1">
        <v>13</v>
      </c>
      <c r="C177" s="1">
        <v>457.41510101011397</v>
      </c>
      <c r="D177" s="1">
        <v>35.185777000778003</v>
      </c>
      <c r="E177" s="1"/>
      <c r="F177" s="1"/>
    </row>
    <row r="178" spans="1:9" ht="17" thickBot="1" x14ac:dyDescent="0.25">
      <c r="A178" s="2" t="s">
        <v>24</v>
      </c>
      <c r="B178" s="2">
        <v>17</v>
      </c>
      <c r="C178" s="2">
        <v>1678.524444444445</v>
      </c>
      <c r="D178" s="2"/>
      <c r="E178" s="2"/>
      <c r="F178" s="2"/>
    </row>
    <row r="179" spans="1:9" ht="17" thickBot="1" x14ac:dyDescent="0.25"/>
    <row r="180" spans="1:9" x14ac:dyDescent="0.2">
      <c r="A180" s="3"/>
      <c r="B180" s="3" t="s">
        <v>31</v>
      </c>
      <c r="C180" s="3" t="s">
        <v>4</v>
      </c>
      <c r="D180" s="3" t="s">
        <v>32</v>
      </c>
      <c r="E180" s="3" t="s">
        <v>33</v>
      </c>
      <c r="F180" s="3" t="s">
        <v>34</v>
      </c>
      <c r="G180" s="3" t="s">
        <v>35</v>
      </c>
      <c r="H180" s="3" t="s">
        <v>36</v>
      </c>
      <c r="I180" s="3" t="s">
        <v>37</v>
      </c>
    </row>
    <row r="181" spans="1:9" x14ac:dyDescent="0.2">
      <c r="A181" s="1" t="s">
        <v>25</v>
      </c>
      <c r="B181" s="1">
        <v>-234.62424242423509</v>
      </c>
      <c r="C181" s="1">
        <v>175.05164935768531</v>
      </c>
      <c r="D181" s="1">
        <v>-1.3403143774145443</v>
      </c>
      <c r="E181" s="1">
        <v>0.20309829637790736</v>
      </c>
      <c r="F181" s="1">
        <v>-612.8003389586936</v>
      </c>
      <c r="G181" s="1">
        <v>143.55185411022342</v>
      </c>
      <c r="H181" s="1">
        <v>-612.8003389586936</v>
      </c>
      <c r="I181" s="1">
        <v>143.55185411022342</v>
      </c>
    </row>
    <row r="182" spans="1:9" x14ac:dyDescent="0.2">
      <c r="A182" s="1" t="s">
        <v>67</v>
      </c>
      <c r="B182" s="1">
        <v>41.945572390571634</v>
      </c>
      <c r="C182" s="1">
        <v>19.944682869207828</v>
      </c>
      <c r="D182" s="1">
        <v>2.1030954799151265</v>
      </c>
      <c r="E182" s="1">
        <v>5.5499851180182462E-2</v>
      </c>
      <c r="F182" s="1">
        <v>-1.1422953431553537</v>
      </c>
      <c r="G182" s="1">
        <v>85.033440124298622</v>
      </c>
      <c r="H182" s="1">
        <v>-1.1422953431553537</v>
      </c>
      <c r="I182" s="1">
        <v>85.033440124298622</v>
      </c>
    </row>
    <row r="183" spans="1:9" x14ac:dyDescent="0.2">
      <c r="A183" s="1" t="s">
        <v>69</v>
      </c>
      <c r="B183" s="1">
        <v>-1.4287979797979504</v>
      </c>
      <c r="C183" s="1">
        <v>0.81109657785861566</v>
      </c>
      <c r="D183" s="1">
        <v>-1.7615633190934359</v>
      </c>
      <c r="E183" s="1">
        <v>0.10162727082846551</v>
      </c>
      <c r="F183" s="1">
        <v>-3.1810656039679368</v>
      </c>
      <c r="G183" s="1">
        <v>0.32346964437203596</v>
      </c>
      <c r="H183" s="1">
        <v>-3.1810656039679368</v>
      </c>
      <c r="I183" s="1">
        <v>0.32346964437203596</v>
      </c>
    </row>
    <row r="184" spans="1:9" x14ac:dyDescent="0.2">
      <c r="A184" s="1" t="s">
        <v>70</v>
      </c>
      <c r="B184" s="1">
        <v>2.0259932659932173E-2</v>
      </c>
      <c r="C184" s="1">
        <v>1.4027061412142501E-2</v>
      </c>
      <c r="D184" s="1">
        <v>1.444346186607139</v>
      </c>
      <c r="E184" s="1">
        <v>0.17230916377856043</v>
      </c>
      <c r="F184" s="1">
        <v>-1.0043691157139205E-2</v>
      </c>
      <c r="G184" s="1">
        <v>5.056355647700355E-2</v>
      </c>
      <c r="H184" s="1">
        <v>-1.0043691157139205E-2</v>
      </c>
      <c r="I184" s="1">
        <v>5.056355647700355E-2</v>
      </c>
    </row>
    <row r="185" spans="1:9" ht="17" thickBot="1" x14ac:dyDescent="0.25">
      <c r="A185" s="2" t="s">
        <v>85</v>
      </c>
      <c r="B185" s="2">
        <v>-1.0060606060605771E-4</v>
      </c>
      <c r="C185" s="2">
        <v>8.7493001430487047E-5</v>
      </c>
      <c r="D185" s="2">
        <v>-1.149875521026547</v>
      </c>
      <c r="E185" s="2">
        <v>0.27090978257059906</v>
      </c>
      <c r="F185" s="2">
        <v>-2.8962319855633622E-4</v>
      </c>
      <c r="G185" s="2">
        <v>8.8411077344220781E-5</v>
      </c>
      <c r="H185" s="2">
        <v>-2.8962319855633622E-4</v>
      </c>
      <c r="I185" s="2">
        <v>8.8411077344220781E-5</v>
      </c>
    </row>
    <row r="186" spans="1:9" x14ac:dyDescent="0.2">
      <c r="A186" s="17" t="s">
        <v>93</v>
      </c>
      <c r="G186" s="17" t="s">
        <v>94</v>
      </c>
    </row>
    <row r="203" spans="1:4" x14ac:dyDescent="0.2">
      <c r="A203" s="17" t="s">
        <v>97</v>
      </c>
    </row>
    <row r="204" spans="1:4" ht="17" thickBot="1" x14ac:dyDescent="0.25">
      <c r="A204" s="17" t="s">
        <v>100</v>
      </c>
    </row>
    <row r="205" spans="1:4" ht="17" thickBot="1" x14ac:dyDescent="0.25">
      <c r="A205" s="3" t="s">
        <v>39</v>
      </c>
      <c r="B205" s="3" t="s">
        <v>83</v>
      </c>
      <c r="C205" s="3" t="s">
        <v>96</v>
      </c>
    </row>
    <row r="206" spans="1:4" x14ac:dyDescent="0.2">
      <c r="A206" s="1">
        <v>1</v>
      </c>
      <c r="B206" s="1">
        <v>200.8659090909095</v>
      </c>
      <c r="C206" s="1">
        <v>8.6340909090905029</v>
      </c>
      <c r="D206" s="3" t="s">
        <v>98</v>
      </c>
    </row>
    <row r="207" spans="1:4" x14ac:dyDescent="0.2">
      <c r="A207" s="1">
        <v>2</v>
      </c>
      <c r="B207" s="1">
        <v>210.72828282828277</v>
      </c>
      <c r="C207" s="1">
        <v>-2.9282828282827609</v>
      </c>
      <c r="D207" s="1">
        <v>8.6340909090905029</v>
      </c>
    </row>
    <row r="208" spans="1:4" x14ac:dyDescent="0.2">
      <c r="A208" s="1">
        <v>3</v>
      </c>
      <c r="B208" s="1">
        <v>193.24924242424242</v>
      </c>
      <c r="C208" s="1">
        <v>-8.9492424242424136</v>
      </c>
      <c r="D208" s="1">
        <v>-2.9282828282827609</v>
      </c>
    </row>
    <row r="209" spans="1:4" x14ac:dyDescent="0.2">
      <c r="A209" s="1">
        <v>4</v>
      </c>
      <c r="B209" s="1">
        <v>200.4063131313136</v>
      </c>
      <c r="C209" s="1">
        <v>-1.5063131313135898</v>
      </c>
      <c r="D209" s="1">
        <v>-8.9492424242424136</v>
      </c>
    </row>
    <row r="210" spans="1:4" x14ac:dyDescent="0.2">
      <c r="A210" s="1">
        <v>5</v>
      </c>
      <c r="B210" s="1">
        <v>203.3520202020205</v>
      </c>
      <c r="C210" s="1">
        <v>-2.3520202020204977</v>
      </c>
      <c r="D210" s="1">
        <v>-1.5063131313135898</v>
      </c>
    </row>
    <row r="211" spans="1:4" x14ac:dyDescent="0.2">
      <c r="A211" s="1">
        <v>6</v>
      </c>
      <c r="B211" s="1">
        <v>194.36313131313148</v>
      </c>
      <c r="C211" s="1">
        <v>3.8368686868685131</v>
      </c>
      <c r="D211" s="1">
        <v>-2.3520202020204977</v>
      </c>
    </row>
    <row r="212" spans="1:4" x14ac:dyDescent="0.2">
      <c r="A212" s="1">
        <v>7</v>
      </c>
      <c r="B212" s="1">
        <v>198.27853535353569</v>
      </c>
      <c r="C212" s="1">
        <v>-10.078535353535699</v>
      </c>
      <c r="D212" s="1">
        <v>3.8368686868685131</v>
      </c>
    </row>
    <row r="213" spans="1:4" x14ac:dyDescent="0.2">
      <c r="A213" s="1">
        <v>8</v>
      </c>
      <c r="B213" s="1">
        <v>193.24924242424242</v>
      </c>
      <c r="C213" s="1">
        <v>-1.7492424242424249</v>
      </c>
      <c r="D213" s="1">
        <v>-10.078535353535699</v>
      </c>
    </row>
    <row r="214" spans="1:4" x14ac:dyDescent="0.2">
      <c r="A214" s="1">
        <v>9</v>
      </c>
      <c r="B214" s="1">
        <v>200.8659090909095</v>
      </c>
      <c r="C214" s="1">
        <v>5.1340909090905029</v>
      </c>
      <c r="D214" s="1">
        <v>-1.7492424242424249</v>
      </c>
    </row>
    <row r="215" spans="1:4" x14ac:dyDescent="0.2">
      <c r="A215" s="1">
        <v>10</v>
      </c>
      <c r="B215" s="1">
        <v>194.36313131313148</v>
      </c>
      <c r="C215" s="1">
        <v>0.33686868686851312</v>
      </c>
      <c r="D215" s="1">
        <v>5.1340909090905029</v>
      </c>
    </row>
    <row r="216" spans="1:4" x14ac:dyDescent="0.2">
      <c r="A216" s="1">
        <v>11</v>
      </c>
      <c r="B216" s="1">
        <v>198.27853535353569</v>
      </c>
      <c r="C216" s="1">
        <v>0.82146464646430672</v>
      </c>
      <c r="D216" s="1">
        <v>0.33686868686851312</v>
      </c>
    </row>
    <row r="217" spans="1:4" x14ac:dyDescent="0.2">
      <c r="A217" s="1">
        <v>12</v>
      </c>
      <c r="B217" s="1">
        <v>178.75050505050569</v>
      </c>
      <c r="C217" s="1">
        <v>-2.0505050505057056</v>
      </c>
      <c r="D217" s="1">
        <v>0.82146464646430672</v>
      </c>
    </row>
    <row r="218" spans="1:4" x14ac:dyDescent="0.2">
      <c r="A218" s="1">
        <v>13</v>
      </c>
      <c r="B218" s="1">
        <v>210.72828282828277</v>
      </c>
      <c r="C218" s="1">
        <v>0.57171717171723913</v>
      </c>
      <c r="D218" s="1">
        <v>-2.0505050505057056</v>
      </c>
    </row>
    <row r="219" spans="1:4" x14ac:dyDescent="0.2">
      <c r="A219" s="1">
        <v>14</v>
      </c>
      <c r="B219" s="1">
        <v>203.3520202020205</v>
      </c>
      <c r="C219" s="1">
        <v>3.347979797979491</v>
      </c>
      <c r="D219" s="1">
        <v>0.57171717171723913</v>
      </c>
    </row>
    <row r="220" spans="1:4" x14ac:dyDescent="0.2">
      <c r="A220" s="1">
        <v>15</v>
      </c>
      <c r="B220" s="1">
        <v>196.20606060606121</v>
      </c>
      <c r="C220" s="1">
        <v>2.3939393939387799</v>
      </c>
      <c r="D220" s="1">
        <v>3.347979797979491</v>
      </c>
    </row>
    <row r="221" spans="1:4" x14ac:dyDescent="0.2">
      <c r="A221" s="1">
        <v>16</v>
      </c>
      <c r="B221" s="1">
        <v>196.20606060606121</v>
      </c>
      <c r="C221" s="1">
        <v>-7.1060606060612201</v>
      </c>
      <c r="D221" s="1">
        <v>2.3939393939387799</v>
      </c>
    </row>
    <row r="222" spans="1:4" x14ac:dyDescent="0.2">
      <c r="A222" s="1">
        <v>17</v>
      </c>
      <c r="B222" s="1">
        <v>178.75050505050569</v>
      </c>
      <c r="C222" s="1">
        <v>5.5494949494943171</v>
      </c>
      <c r="D222" s="1">
        <v>-7.1060606060612201</v>
      </c>
    </row>
    <row r="223" spans="1:4" ht="17" thickBot="1" x14ac:dyDescent="0.25">
      <c r="A223" s="2">
        <v>18</v>
      </c>
      <c r="B223" s="2">
        <v>200.4063131313136</v>
      </c>
      <c r="C223" s="2">
        <v>6.0936868686864045</v>
      </c>
      <c r="D223" s="1">
        <v>5.5494949494943171</v>
      </c>
    </row>
    <row r="224" spans="1:4" ht="17" thickBot="1" x14ac:dyDescent="0.25">
      <c r="D224" s="2">
        <v>6.0936868686864045</v>
      </c>
    </row>
    <row r="225" spans="1:9" ht="17" thickBot="1" x14ac:dyDescent="0.25">
      <c r="A225" s="17" t="s">
        <v>99</v>
      </c>
    </row>
    <row r="226" spans="1:9" x14ac:dyDescent="0.2">
      <c r="A226" s="13" t="s">
        <v>16</v>
      </c>
      <c r="B226" s="13"/>
    </row>
    <row r="227" spans="1:9" x14ac:dyDescent="0.2">
      <c r="A227" s="1" t="s">
        <v>17</v>
      </c>
      <c r="B227" s="1">
        <v>4.1574353230912797E-2</v>
      </c>
    </row>
    <row r="228" spans="1:9" x14ac:dyDescent="0.2">
      <c r="A228" s="1" t="s">
        <v>18</v>
      </c>
      <c r="B228" s="1">
        <v>1.7284268465687072E-3</v>
      </c>
    </row>
    <row r="229" spans="1:9" x14ac:dyDescent="0.2">
      <c r="A229" s="1" t="s">
        <v>19</v>
      </c>
      <c r="B229" s="1">
        <v>-6.9576685521533524E-2</v>
      </c>
    </row>
    <row r="230" spans="1:9" x14ac:dyDescent="0.2">
      <c r="A230" s="1" t="s">
        <v>4</v>
      </c>
      <c r="B230" s="1">
        <v>4.8668242471750363</v>
      </c>
    </row>
    <row r="231" spans="1:9" ht="17" thickBot="1" x14ac:dyDescent="0.25">
      <c r="A231" s="2" t="s">
        <v>20</v>
      </c>
      <c r="B231" s="2">
        <v>16</v>
      </c>
    </row>
    <row r="232" spans="1:9" x14ac:dyDescent="0.2">
      <c r="A232" s="3"/>
      <c r="B232" s="3" t="s">
        <v>31</v>
      </c>
      <c r="C232" s="3" t="s">
        <v>4</v>
      </c>
      <c r="D232" s="3" t="s">
        <v>32</v>
      </c>
      <c r="E232" s="3" t="s">
        <v>33</v>
      </c>
      <c r="F232" s="3" t="s">
        <v>34</v>
      </c>
      <c r="G232" s="3" t="s">
        <v>35</v>
      </c>
      <c r="H232" s="3" t="s">
        <v>36</v>
      </c>
      <c r="I232" s="3" t="s">
        <v>37</v>
      </c>
    </row>
    <row r="233" spans="1:9" ht="17" thickBot="1" x14ac:dyDescent="0.25">
      <c r="A233" s="1" t="s">
        <v>25</v>
      </c>
      <c r="B233" s="1">
        <v>-0.93449120438217292</v>
      </c>
      <c r="C233" s="1">
        <v>1.2200267932583218</v>
      </c>
      <c r="D233" s="1">
        <v>-0.76595957527000713</v>
      </c>
      <c r="E233" s="1">
        <v>0.45642120850351053</v>
      </c>
      <c r="F233" s="1">
        <v>-3.5511884294656686</v>
      </c>
      <c r="G233" s="1">
        <v>1.6822060207013227</v>
      </c>
      <c r="H233" s="1">
        <v>-3.5511884294656686</v>
      </c>
      <c r="I233" s="1">
        <v>1.6822060207013227</v>
      </c>
    </row>
    <row r="234" spans="1:9" ht="17" thickBot="1" x14ac:dyDescent="0.25">
      <c r="A234" s="3" t="s">
        <v>98</v>
      </c>
      <c r="B234" s="2">
        <v>-3.9272525321281296E-2</v>
      </c>
      <c r="C234" s="2">
        <v>0.25224563577627496</v>
      </c>
      <c r="D234" s="2">
        <v>-0.15569159482352116</v>
      </c>
      <c r="E234" s="2">
        <v>0.87849871159518289</v>
      </c>
      <c r="F234" s="2">
        <v>-0.58028560701959897</v>
      </c>
      <c r="G234" s="2">
        <v>0.5017405563770363</v>
      </c>
      <c r="H234" s="2">
        <v>-0.58028560701959897</v>
      </c>
      <c r="I234" s="2">
        <v>0.5017405563770363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B1" workbookViewId="0">
      <selection activeCell="D1" sqref="D1:G1"/>
    </sheetView>
  </sheetViews>
  <sheetFormatPr baseColWidth="10" defaultRowHeight="16" x14ac:dyDescent="0.2"/>
  <cols>
    <col min="1" max="1" width="0" hidden="1" customWidth="1"/>
  </cols>
  <sheetData>
    <row r="1" spans="1:8" x14ac:dyDescent="0.2">
      <c r="A1" s="5" t="s">
        <v>2</v>
      </c>
      <c r="B1" s="5" t="s">
        <v>1</v>
      </c>
      <c r="C1" s="5" t="s">
        <v>101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2</v>
      </c>
    </row>
    <row r="2" spans="1:8" x14ac:dyDescent="0.2">
      <c r="A2" s="5">
        <v>209.5</v>
      </c>
      <c r="B2" s="5">
        <v>35</v>
      </c>
      <c r="C2" s="5">
        <f t="shared" ref="C2:C19" si="0">B$22+B$23*B2+B$24*B2*B2+B$25*B2*B2*B2</f>
        <v>201.83603896103889</v>
      </c>
      <c r="D2" s="5">
        <f>C2-2.145*5.99963223809363*SQRT(1/18)</f>
        <v>198.80273680330919</v>
      </c>
      <c r="E2" s="5">
        <f>C2+2.145*5.99963223809363*SQRT(1/18)</f>
        <v>204.8693411187686</v>
      </c>
      <c r="F2" s="5">
        <f>C2-2.145*5.99963223809363*SQRT(1+(1/18))</f>
        <v>188.61418139027117</v>
      </c>
      <c r="G2" s="5">
        <f>C2+2.145*5.99963223809363*SQRT(1+(1/18))</f>
        <v>215.05789653180662</v>
      </c>
      <c r="H2" s="5">
        <v>209.5</v>
      </c>
    </row>
    <row r="3" spans="1:8" x14ac:dyDescent="0.2">
      <c r="A3" s="5">
        <v>207.8</v>
      </c>
      <c r="B3" s="5">
        <v>60</v>
      </c>
      <c r="C3" s="5">
        <f t="shared" si="0"/>
        <v>212.23737373737424</v>
      </c>
      <c r="D3" s="5">
        <f>C3-2.145*5.99963223809363*SQRT(1/18)</f>
        <v>209.20407157964451</v>
      </c>
      <c r="E3" s="5">
        <f t="shared" ref="E3:E19" si="1">C3+2.145*5.99963223809363*SQRT(1/18)</f>
        <v>215.27067589510398</v>
      </c>
      <c r="F3" s="5">
        <f t="shared" ref="F3:F19" si="2">C3-2.145*5.99963223809363*SQRT(1+(1/18))</f>
        <v>199.01551616660652</v>
      </c>
      <c r="G3" s="5">
        <f t="shared" ref="G3:G19" si="3">C3+2.145*5.99963223809363*SQRT(1+(1/18))</f>
        <v>225.45923130814197</v>
      </c>
      <c r="H3" s="5">
        <v>207.8</v>
      </c>
    </row>
    <row r="4" spans="1:8" x14ac:dyDescent="0.2">
      <c r="A4" s="5">
        <v>184.3</v>
      </c>
      <c r="B4" s="5">
        <v>45</v>
      </c>
      <c r="C4" s="5">
        <f t="shared" si="0"/>
        <v>194.21937229437242</v>
      </c>
      <c r="D4" s="5">
        <f t="shared" ref="D4:D19" si="4">C4-2.145*5.99963223809363*SQRT(1/18)</f>
        <v>191.18607013664268</v>
      </c>
      <c r="E4" s="5">
        <f t="shared" si="1"/>
        <v>197.25267445210216</v>
      </c>
      <c r="F4" s="5">
        <f t="shared" si="2"/>
        <v>180.9975147236047</v>
      </c>
      <c r="G4" s="5">
        <f t="shared" si="3"/>
        <v>207.44122986514014</v>
      </c>
      <c r="H4" s="5">
        <v>184.3</v>
      </c>
    </row>
    <row r="5" spans="1:8" x14ac:dyDescent="0.2">
      <c r="A5" s="5">
        <v>198.9</v>
      </c>
      <c r="B5" s="5">
        <v>55</v>
      </c>
      <c r="C5" s="5">
        <f t="shared" si="0"/>
        <v>198.1426767676769</v>
      </c>
      <c r="D5" s="5">
        <f t="shared" si="4"/>
        <v>195.10937460994717</v>
      </c>
      <c r="E5" s="5">
        <f t="shared" si="1"/>
        <v>201.17597892540664</v>
      </c>
      <c r="F5" s="5">
        <f t="shared" si="2"/>
        <v>184.92081919690918</v>
      </c>
      <c r="G5" s="5">
        <f t="shared" si="3"/>
        <v>211.36453433844463</v>
      </c>
      <c r="H5" s="5">
        <v>198.9</v>
      </c>
    </row>
    <row r="6" spans="1:8" x14ac:dyDescent="0.2">
      <c r="A6" s="5">
        <v>201</v>
      </c>
      <c r="B6" s="5">
        <v>30</v>
      </c>
      <c r="C6" s="5">
        <f t="shared" si="0"/>
        <v>202.16630591630587</v>
      </c>
      <c r="D6" s="5">
        <f t="shared" si="4"/>
        <v>199.13300375857614</v>
      </c>
      <c r="E6" s="5">
        <f t="shared" si="1"/>
        <v>205.19960807403561</v>
      </c>
      <c r="F6" s="5">
        <f t="shared" si="2"/>
        <v>188.94444834553815</v>
      </c>
      <c r="G6" s="5">
        <f t="shared" si="3"/>
        <v>215.3881634870736</v>
      </c>
      <c r="H6" s="5">
        <v>201</v>
      </c>
    </row>
    <row r="7" spans="1:8" x14ac:dyDescent="0.2">
      <c r="A7" s="5">
        <v>198.2</v>
      </c>
      <c r="B7" s="5">
        <v>50</v>
      </c>
      <c r="C7" s="5">
        <f t="shared" si="0"/>
        <v>193.17741702741716</v>
      </c>
      <c r="D7" s="5">
        <f t="shared" si="4"/>
        <v>190.14411486968743</v>
      </c>
      <c r="E7" s="5">
        <f t="shared" si="1"/>
        <v>196.2107191851469</v>
      </c>
      <c r="F7" s="5">
        <f t="shared" si="2"/>
        <v>179.95555945664944</v>
      </c>
      <c r="G7" s="5">
        <f t="shared" si="3"/>
        <v>206.39927459818489</v>
      </c>
      <c r="H7" s="5">
        <v>198.2</v>
      </c>
    </row>
    <row r="8" spans="1:8" x14ac:dyDescent="0.2">
      <c r="A8" s="5">
        <v>188.2</v>
      </c>
      <c r="B8" s="5">
        <v>25</v>
      </c>
      <c r="C8" s="5">
        <f t="shared" si="0"/>
        <v>196.014898989899</v>
      </c>
      <c r="D8" s="5">
        <f t="shared" si="4"/>
        <v>192.98159683216926</v>
      </c>
      <c r="E8" s="5">
        <f t="shared" si="1"/>
        <v>199.04820114762873</v>
      </c>
      <c r="F8" s="5">
        <f t="shared" si="2"/>
        <v>182.79304141913127</v>
      </c>
      <c r="G8" s="5">
        <f t="shared" si="3"/>
        <v>209.23675656066672</v>
      </c>
      <c r="H8" s="5">
        <v>188.2</v>
      </c>
    </row>
    <row r="9" spans="1:8" x14ac:dyDescent="0.2">
      <c r="A9" s="5">
        <v>191.5</v>
      </c>
      <c r="B9" s="5">
        <v>45</v>
      </c>
      <c r="C9" s="5">
        <f t="shared" si="0"/>
        <v>194.21937229437242</v>
      </c>
      <c r="D9" s="5">
        <f t="shared" si="4"/>
        <v>191.18607013664268</v>
      </c>
      <c r="E9" s="5">
        <f t="shared" si="1"/>
        <v>197.25267445210216</v>
      </c>
      <c r="F9" s="5">
        <f t="shared" si="2"/>
        <v>180.9975147236047</v>
      </c>
      <c r="G9" s="5">
        <f t="shared" si="3"/>
        <v>207.44122986514014</v>
      </c>
      <c r="H9" s="5">
        <v>191.5</v>
      </c>
    </row>
    <row r="10" spans="1:8" x14ac:dyDescent="0.2">
      <c r="A10" s="5">
        <v>206</v>
      </c>
      <c r="B10" s="5">
        <v>35</v>
      </c>
      <c r="C10" s="5">
        <f t="shared" si="0"/>
        <v>201.83603896103889</v>
      </c>
      <c r="D10" s="5">
        <f t="shared" si="4"/>
        <v>198.80273680330919</v>
      </c>
      <c r="E10" s="5">
        <f t="shared" si="1"/>
        <v>204.8693411187686</v>
      </c>
      <c r="F10" s="5">
        <f t="shared" si="2"/>
        <v>188.61418139027117</v>
      </c>
      <c r="G10" s="5">
        <f t="shared" si="3"/>
        <v>215.05789653180662</v>
      </c>
      <c r="H10" s="5">
        <v>206</v>
      </c>
    </row>
    <row r="11" spans="1:8" x14ac:dyDescent="0.2">
      <c r="A11" s="5">
        <v>194.7</v>
      </c>
      <c r="B11" s="5">
        <v>50</v>
      </c>
      <c r="C11" s="5">
        <f t="shared" si="0"/>
        <v>193.17741702741716</v>
      </c>
      <c r="D11" s="5">
        <f t="shared" si="4"/>
        <v>190.14411486968743</v>
      </c>
      <c r="E11" s="5">
        <f t="shared" si="1"/>
        <v>196.2107191851469</v>
      </c>
      <c r="F11" s="5">
        <f t="shared" si="2"/>
        <v>179.95555945664944</v>
      </c>
      <c r="G11" s="5">
        <f t="shared" si="3"/>
        <v>206.39927459818489</v>
      </c>
      <c r="H11" s="5">
        <v>194.7</v>
      </c>
    </row>
    <row r="12" spans="1:8" x14ac:dyDescent="0.2">
      <c r="A12" s="5">
        <v>199.1</v>
      </c>
      <c r="B12" s="5">
        <v>25</v>
      </c>
      <c r="C12" s="5">
        <f t="shared" si="0"/>
        <v>196.014898989899</v>
      </c>
      <c r="D12" s="5">
        <f t="shared" si="4"/>
        <v>192.98159683216926</v>
      </c>
      <c r="E12" s="5">
        <f t="shared" si="1"/>
        <v>199.04820114762873</v>
      </c>
      <c r="F12" s="5">
        <f t="shared" si="2"/>
        <v>182.79304141913127</v>
      </c>
      <c r="G12" s="5">
        <f t="shared" si="3"/>
        <v>209.23675656066672</v>
      </c>
      <c r="H12" s="5">
        <v>199.1</v>
      </c>
    </row>
    <row r="13" spans="1:8" x14ac:dyDescent="0.2">
      <c r="A13" s="5">
        <v>176.7</v>
      </c>
      <c r="B13" s="5">
        <v>20</v>
      </c>
      <c r="C13" s="5">
        <f t="shared" si="0"/>
        <v>180.25959595959588</v>
      </c>
      <c r="D13" s="5">
        <f t="shared" si="4"/>
        <v>177.22629380186618</v>
      </c>
      <c r="E13" s="5">
        <f t="shared" si="1"/>
        <v>183.29289811732559</v>
      </c>
      <c r="F13" s="5">
        <f t="shared" si="2"/>
        <v>167.03773838882816</v>
      </c>
      <c r="G13" s="5">
        <f t="shared" si="3"/>
        <v>193.48145353036361</v>
      </c>
      <c r="H13" s="5">
        <v>176.7</v>
      </c>
    </row>
    <row r="14" spans="1:8" x14ac:dyDescent="0.2">
      <c r="A14" s="5">
        <v>211.3</v>
      </c>
      <c r="B14" s="5">
        <v>60</v>
      </c>
      <c r="C14" s="5">
        <f t="shared" si="0"/>
        <v>212.23737373737424</v>
      </c>
      <c r="D14" s="5">
        <f t="shared" si="4"/>
        <v>209.20407157964451</v>
      </c>
      <c r="E14" s="5">
        <f t="shared" si="1"/>
        <v>215.27067589510398</v>
      </c>
      <c r="F14" s="5">
        <f t="shared" si="2"/>
        <v>199.01551616660652</v>
      </c>
      <c r="G14" s="5">
        <f t="shared" si="3"/>
        <v>225.45923130814197</v>
      </c>
      <c r="H14" s="5">
        <v>211.3</v>
      </c>
    </row>
    <row r="15" spans="1:8" x14ac:dyDescent="0.2">
      <c r="A15" s="5">
        <v>206.7</v>
      </c>
      <c r="B15" s="5">
        <v>30</v>
      </c>
      <c r="C15" s="5">
        <f t="shared" si="0"/>
        <v>202.16630591630587</v>
      </c>
      <c r="D15" s="5">
        <f t="shared" si="4"/>
        <v>199.13300375857614</v>
      </c>
      <c r="E15" s="5">
        <f t="shared" si="1"/>
        <v>205.19960807403561</v>
      </c>
      <c r="F15" s="5">
        <f t="shared" si="2"/>
        <v>188.94444834553815</v>
      </c>
      <c r="G15" s="5">
        <f t="shared" si="3"/>
        <v>215.3881634870736</v>
      </c>
      <c r="H15" s="5">
        <v>206.7</v>
      </c>
    </row>
    <row r="16" spans="1:8" x14ac:dyDescent="0.2">
      <c r="A16" s="5">
        <v>198.6</v>
      </c>
      <c r="B16" s="5">
        <v>40</v>
      </c>
      <c r="C16" s="5">
        <f t="shared" si="0"/>
        <v>198.14632034632029</v>
      </c>
      <c r="D16" s="5">
        <f t="shared" si="4"/>
        <v>195.11301818859056</v>
      </c>
      <c r="E16" s="5">
        <f t="shared" si="1"/>
        <v>201.17962250405003</v>
      </c>
      <c r="F16" s="5">
        <f t="shared" si="2"/>
        <v>184.92446277555257</v>
      </c>
      <c r="G16" s="5">
        <f t="shared" si="3"/>
        <v>211.36817791708802</v>
      </c>
      <c r="H16" s="5">
        <v>198.6</v>
      </c>
    </row>
    <row r="17" spans="1:8" x14ac:dyDescent="0.2">
      <c r="A17" s="5">
        <v>189.1</v>
      </c>
      <c r="B17" s="5">
        <v>40</v>
      </c>
      <c r="C17" s="5">
        <f t="shared" si="0"/>
        <v>198.14632034632029</v>
      </c>
      <c r="D17" s="5">
        <f t="shared" si="4"/>
        <v>195.11301818859056</v>
      </c>
      <c r="E17" s="5">
        <f t="shared" si="1"/>
        <v>201.17962250405003</v>
      </c>
      <c r="F17" s="5">
        <f t="shared" si="2"/>
        <v>184.92446277555257</v>
      </c>
      <c r="G17" s="5">
        <f t="shared" si="3"/>
        <v>211.36817791708802</v>
      </c>
      <c r="H17" s="5">
        <v>189.1</v>
      </c>
    </row>
    <row r="18" spans="1:8" x14ac:dyDescent="0.2">
      <c r="A18" s="5">
        <v>184.3</v>
      </c>
      <c r="B18" s="5">
        <v>20</v>
      </c>
      <c r="C18" s="5">
        <f t="shared" si="0"/>
        <v>180.25959595959588</v>
      </c>
      <c r="D18" s="5">
        <f t="shared" si="4"/>
        <v>177.22629380186618</v>
      </c>
      <c r="E18" s="5">
        <f t="shared" si="1"/>
        <v>183.29289811732559</v>
      </c>
      <c r="F18" s="5">
        <f t="shared" si="2"/>
        <v>167.03773838882816</v>
      </c>
      <c r="G18" s="5">
        <f t="shared" si="3"/>
        <v>193.48145353036361</v>
      </c>
      <c r="H18" s="5">
        <v>184.3</v>
      </c>
    </row>
    <row r="19" spans="1:8" x14ac:dyDescent="0.2">
      <c r="A19" s="5">
        <v>206.5</v>
      </c>
      <c r="B19" s="5">
        <v>55</v>
      </c>
      <c r="C19" s="5">
        <f t="shared" si="0"/>
        <v>198.1426767676769</v>
      </c>
      <c r="D19" s="5">
        <f t="shared" si="4"/>
        <v>195.10937460994717</v>
      </c>
      <c r="E19" s="5">
        <f t="shared" si="1"/>
        <v>201.17597892540664</v>
      </c>
      <c r="F19" s="5">
        <f t="shared" si="2"/>
        <v>184.92081919690918</v>
      </c>
      <c r="G19" s="5">
        <f t="shared" si="3"/>
        <v>211.36453433844463</v>
      </c>
      <c r="H19" s="5">
        <v>206.5</v>
      </c>
    </row>
    <row r="21" spans="1:8" hidden="1" x14ac:dyDescent="0.2">
      <c r="A21" s="3"/>
      <c r="B21" s="3" t="s">
        <v>31</v>
      </c>
      <c r="C21" s="3" t="s">
        <v>4</v>
      </c>
      <c r="D21" s="3" t="s">
        <v>32</v>
      </c>
    </row>
    <row r="22" spans="1:8" hidden="1" x14ac:dyDescent="0.2">
      <c r="A22" s="1" t="s">
        <v>25</v>
      </c>
      <c r="B22" s="1">
        <v>-41.245021645022902</v>
      </c>
      <c r="C22" s="1">
        <v>49.14161924533245</v>
      </c>
      <c r="D22" s="1">
        <v>-0.83930937316316412</v>
      </c>
    </row>
    <row r="23" spans="1:8" hidden="1" x14ac:dyDescent="0.2">
      <c r="A23" s="1" t="s">
        <v>67</v>
      </c>
      <c r="B23" s="1">
        <v>19.496048581048701</v>
      </c>
      <c r="C23" s="1">
        <v>4.1241213073518628</v>
      </c>
      <c r="D23" s="1">
        <v>4.7273218045972802</v>
      </c>
    </row>
    <row r="24" spans="1:8" hidden="1" x14ac:dyDescent="0.2">
      <c r="A24" s="1" t="s">
        <v>69</v>
      </c>
      <c r="B24" s="1">
        <v>-0.50430014430014802</v>
      </c>
      <c r="C24" s="1">
        <v>0.10829788659436003</v>
      </c>
      <c r="D24" s="1">
        <v>-4.65660189832745</v>
      </c>
    </row>
    <row r="25" spans="1:8" ht="17" hidden="1" thickBot="1" x14ac:dyDescent="0.25">
      <c r="A25" s="2" t="s">
        <v>70</v>
      </c>
      <c r="B25" s="2">
        <v>4.1629629629630002E-3</v>
      </c>
      <c r="C25" s="2">
        <v>8.9887805105617392E-4</v>
      </c>
      <c r="D25" s="2">
        <v>4.6312878127033477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Sheet1</vt:lpstr>
      <vt:lpstr>Sheet5</vt:lpstr>
      <vt:lpstr>Sheet3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2018-06-16T16:31:02Z</dcterms:created>
  <dcterms:modified xsi:type="dcterms:W3CDTF">2018-06-26T00:18:14Z</dcterms:modified>
</cp:coreProperties>
</file>