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esktop\"/>
    </mc:Choice>
  </mc:AlternateContent>
  <xr:revisionPtr revIDLastSave="0" documentId="13_ncr:1_{2AE2CAA6-F6C6-4950-9856-A13928B5A72E}" xr6:coauthVersionLast="36" xr6:coauthVersionMax="36" xr10:uidLastSave="{00000000-0000-0000-0000-000000000000}"/>
  <bookViews>
    <workbookView xWindow="0" yWindow="0" windowWidth="19200" windowHeight="6930" firstSheet="1" activeTab="5" xr2:uid="{3B36FEDE-E43E-4355-A39C-1F35258F7845}"/>
  </bookViews>
  <sheets>
    <sheet name="18h experiment" sheetId="1" r:id="rId1"/>
    <sheet name="10h experiment" sheetId="2" r:id="rId2"/>
    <sheet name="30h experiment" sheetId="3" r:id="rId3"/>
    <sheet name="70h experiment" sheetId="5" r:id="rId4"/>
    <sheet name="Turnover Times" sheetId="6" r:id="rId5"/>
    <sheet name="Doubling Times from u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4" i="9" l="1"/>
  <c r="F8" i="1" l="1"/>
  <c r="P141" i="9"/>
  <c r="Q141" i="9" s="1"/>
  <c r="P140" i="9"/>
  <c r="Q140" i="9" s="1"/>
  <c r="P138" i="9"/>
  <c r="Q138" i="9" s="1"/>
  <c r="P137" i="9"/>
  <c r="Q137" i="9" s="1"/>
  <c r="J140" i="9"/>
  <c r="K140" i="9" s="1"/>
  <c r="J141" i="9"/>
  <c r="K141" i="9" s="1"/>
  <c r="J133" i="9"/>
  <c r="K133" i="9" s="1"/>
  <c r="J132" i="9"/>
  <c r="K132" i="9" s="1"/>
  <c r="D138" i="9"/>
  <c r="E138" i="9" s="1"/>
  <c r="D141" i="9"/>
  <c r="E141" i="9" s="1"/>
  <c r="D140" i="9"/>
  <c r="E140" i="9" s="1"/>
  <c r="D137" i="9"/>
  <c r="E137" i="9" s="1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90" i="9"/>
  <c r="E91" i="9"/>
  <c r="E92" i="9"/>
  <c r="E93" i="9"/>
  <c r="E95" i="9"/>
  <c r="E96" i="9"/>
  <c r="E97" i="9"/>
  <c r="E98" i="9"/>
  <c r="E99" i="9"/>
  <c r="E100" i="9"/>
  <c r="E101" i="9"/>
  <c r="E102" i="9"/>
  <c r="E103" i="9"/>
  <c r="E104" i="9"/>
  <c r="E105" i="9"/>
  <c r="E90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69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2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F9" i="1" l="1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E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2" i="5"/>
  <c r="K2" i="3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2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E2" i="2"/>
  <c r="E3" i="2"/>
  <c r="E4" i="2"/>
  <c r="E5" i="2"/>
  <c r="E6" i="2"/>
  <c r="F6" i="2" s="1"/>
  <c r="E7" i="2"/>
  <c r="E8" i="2"/>
  <c r="E9" i="2"/>
  <c r="E10" i="2"/>
  <c r="F10" i="2" s="1"/>
  <c r="E11" i="2"/>
  <c r="E12" i="2"/>
  <c r="E13" i="2"/>
  <c r="E14" i="2"/>
  <c r="F14" i="2" s="1"/>
  <c r="E15" i="2"/>
  <c r="E16" i="2"/>
  <c r="E17" i="2"/>
  <c r="E18" i="2"/>
  <c r="F18" i="2" s="1"/>
  <c r="E19" i="2"/>
  <c r="E20" i="2"/>
  <c r="E21" i="2"/>
  <c r="E22" i="2"/>
  <c r="F22" i="2" s="1"/>
  <c r="F2" i="2"/>
  <c r="F3" i="2"/>
  <c r="F4" i="2"/>
  <c r="F5" i="2"/>
  <c r="F7" i="2"/>
  <c r="F8" i="2"/>
  <c r="F9" i="2"/>
  <c r="F11" i="2"/>
  <c r="F12" i="2"/>
  <c r="F13" i="2"/>
  <c r="F15" i="2"/>
  <c r="F16" i="2"/>
  <c r="F17" i="2"/>
  <c r="F19" i="2"/>
  <c r="F20" i="2"/>
  <c r="F2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2" i="1"/>
  <c r="P2" i="1"/>
  <c r="E2" i="1"/>
  <c r="F3" i="1"/>
  <c r="F4" i="1"/>
  <c r="F5" i="1"/>
  <c r="F6" i="1"/>
  <c r="F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2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3" i="1"/>
  <c r="E6" i="1"/>
  <c r="E7" i="1"/>
  <c r="E14" i="1"/>
  <c r="E18" i="1"/>
  <c r="E19" i="1"/>
  <c r="E22" i="1"/>
  <c r="E23" i="1"/>
  <c r="E30" i="1"/>
  <c r="E34" i="1"/>
  <c r="E35" i="1"/>
  <c r="E38" i="1"/>
  <c r="E39" i="1"/>
  <c r="E46" i="1"/>
  <c r="E50" i="1"/>
  <c r="E51" i="1"/>
  <c r="E54" i="1"/>
  <c r="E55" i="1"/>
  <c r="E62" i="1"/>
  <c r="E66" i="1"/>
  <c r="E67" i="1"/>
  <c r="D3" i="1"/>
  <c r="D4" i="1"/>
  <c r="E4" i="1" s="1"/>
  <c r="D5" i="1"/>
  <c r="E5" i="1" s="1"/>
  <c r="D6" i="1"/>
  <c r="D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D19" i="1"/>
  <c r="D20" i="1"/>
  <c r="E20" i="1" s="1"/>
  <c r="D21" i="1"/>
  <c r="E21" i="1" s="1"/>
  <c r="D22" i="1"/>
  <c r="D23" i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D31" i="1"/>
  <c r="E31" i="1" s="1"/>
  <c r="D32" i="1"/>
  <c r="E32" i="1" s="1"/>
  <c r="D33" i="1"/>
  <c r="E33" i="1" s="1"/>
  <c r="D34" i="1"/>
  <c r="D35" i="1"/>
  <c r="D36" i="1"/>
  <c r="E36" i="1" s="1"/>
  <c r="D37" i="1"/>
  <c r="E37" i="1" s="1"/>
  <c r="D38" i="1"/>
  <c r="D39" i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D47" i="1"/>
  <c r="E47" i="1" s="1"/>
  <c r="D48" i="1"/>
  <c r="E48" i="1" s="1"/>
  <c r="D49" i="1"/>
  <c r="E49" i="1" s="1"/>
  <c r="D50" i="1"/>
  <c r="D51" i="1"/>
  <c r="D52" i="1"/>
  <c r="E52" i="1" s="1"/>
  <c r="D53" i="1"/>
  <c r="E53" i="1" s="1"/>
  <c r="D54" i="1"/>
  <c r="D55" i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D63" i="1"/>
  <c r="E63" i="1" s="1"/>
  <c r="D64" i="1"/>
  <c r="E64" i="1" s="1"/>
  <c r="D65" i="1"/>
  <c r="E65" i="1" s="1"/>
  <c r="D66" i="1"/>
  <c r="D67" i="1"/>
  <c r="D68" i="1"/>
  <c r="E68" i="1" s="1"/>
  <c r="D2" i="1"/>
</calcChain>
</file>

<file path=xl/sharedStrings.xml><?xml version="1.0" encoding="utf-8"?>
<sst xmlns="http://schemas.openxmlformats.org/spreadsheetml/2006/main" count="265" uniqueCount="93">
  <si>
    <t>Timestamp</t>
  </si>
  <si>
    <t>Bioreactor 1 Time Elapsed (minutes)</t>
  </si>
  <si>
    <t>Bioreactor 1 Effluent Volume (mL)</t>
  </si>
  <si>
    <t xml:space="preserve">mL/min </t>
  </si>
  <si>
    <t>Bioreactor 1</t>
  </si>
  <si>
    <t>Average Flow Rate</t>
  </si>
  <si>
    <t>Turnover Time (minutes)</t>
  </si>
  <si>
    <t>Turnover Time (hours)</t>
  </si>
  <si>
    <t>Average post-filters</t>
  </si>
  <si>
    <t>Std Deviation</t>
  </si>
  <si>
    <t>D (liters/day)/reactor volume (473 mL final)</t>
  </si>
  <si>
    <t>Bioreactor 2 Time Elapsed (minutes)</t>
  </si>
  <si>
    <t>Bioreactor 2 Effluent Volume (mL)</t>
  </si>
  <si>
    <t>D (liters/day)/reactor volume (465 mL final)</t>
  </si>
  <si>
    <t>Bioreactor 3 Time Elapsed (minutes)</t>
  </si>
  <si>
    <t>Turnover Time (h)</t>
  </si>
  <si>
    <t>Turnover Time</t>
  </si>
  <si>
    <t>Bioreactor 3 Effluent Volume (mL)</t>
  </si>
  <si>
    <t>D (liters/day)/reactor volume (489 mL final)</t>
  </si>
  <si>
    <t>BR1 Adjusted Turnover Time (h)</t>
  </si>
  <si>
    <t>BR2 Adjusted Turnover Time (h)</t>
  </si>
  <si>
    <t>BR3 Adjusted Turnover Time (h)</t>
  </si>
  <si>
    <t>D (liters/day)/reactor volume (452 mL final)</t>
  </si>
  <si>
    <t>D (liters/day)/reactor volume (410 mL final)</t>
  </si>
  <si>
    <t>D (liters/day)/reactor volume (375 mL final)</t>
  </si>
  <si>
    <t>BR1 % Deviation from SS</t>
  </si>
  <si>
    <t>Sample Event</t>
  </si>
  <si>
    <t>Ring Index</t>
  </si>
  <si>
    <t>Sample 1</t>
  </si>
  <si>
    <t>Sample 8</t>
  </si>
  <si>
    <t>Sample 2</t>
  </si>
  <si>
    <t>Sample 3</t>
  </si>
  <si>
    <t>Sample 4</t>
  </si>
  <si>
    <t>Sample 5</t>
  </si>
  <si>
    <t>Sample 6</t>
  </si>
  <si>
    <t>Sample 9</t>
  </si>
  <si>
    <t>Sample 10</t>
  </si>
  <si>
    <t>Sample 11</t>
  </si>
  <si>
    <t>Sample 12</t>
  </si>
  <si>
    <t>BR2 % Deviation from SS</t>
  </si>
  <si>
    <t>Sample 13</t>
  </si>
  <si>
    <t>Sample 14</t>
  </si>
  <si>
    <t>Sample 18</t>
  </si>
  <si>
    <t>Sample 17</t>
  </si>
  <si>
    <t>Sample 15</t>
  </si>
  <si>
    <t>Sample 16</t>
  </si>
  <si>
    <t>Sample 19</t>
  </si>
  <si>
    <t>Sample 20</t>
  </si>
  <si>
    <t>Sample 21</t>
  </si>
  <si>
    <t>Sample 22</t>
  </si>
  <si>
    <t>Sample 23</t>
  </si>
  <si>
    <t>BR3 % Deviation from SS</t>
  </si>
  <si>
    <t>BC BR1 Sample 4 EF</t>
  </si>
  <si>
    <t>BC BR2 Sample 4 EF</t>
  </si>
  <si>
    <t>BC BR3 Sample 3 A</t>
  </si>
  <si>
    <t>BC BR3 Sample 4 EF</t>
  </si>
  <si>
    <t>BC BR1 Sample 3 B</t>
  </si>
  <si>
    <t>BC BR3 Sample 3 B</t>
  </si>
  <si>
    <t>BC BR2 Sample 1 A</t>
  </si>
  <si>
    <t>BC BR2 Sample 1 B</t>
  </si>
  <si>
    <t>Sample 1, 177 hours</t>
  </si>
  <si>
    <t>Sample 2, 201 hours</t>
  </si>
  <si>
    <t>Sample 3, 368 hours</t>
  </si>
  <si>
    <t>Sample 4, 392 hours</t>
  </si>
  <si>
    <t>Sample 5, 417 hours</t>
  </si>
  <si>
    <t>Sample 6, 442 hours</t>
  </si>
  <si>
    <t>Sample 7, 696 hours</t>
  </si>
  <si>
    <t>Sample 8, 708 hours</t>
  </si>
  <si>
    <t>Sample 9, 719 hours</t>
  </si>
  <si>
    <t>Sample 10, 729 hours</t>
  </si>
  <si>
    <t>Sample 11, 743 hours</t>
  </si>
  <si>
    <t>Sample 12, 752 hours</t>
  </si>
  <si>
    <t>Sample 13, 870 hours</t>
  </si>
  <si>
    <t>Sample 14, 877 hours</t>
  </si>
  <si>
    <t>Sample 15, 888 hours</t>
  </si>
  <si>
    <t>Sample 16, 893 hours</t>
  </si>
  <si>
    <t>Sample 17, 899 hours</t>
  </si>
  <si>
    <t>Sample 18, 912 hours</t>
  </si>
  <si>
    <t>Sample 19, 1083 hours</t>
  </si>
  <si>
    <t>Sample 20, 1094 hours</t>
  </si>
  <si>
    <t>Sample 21, 1116 hours</t>
  </si>
  <si>
    <t>Sample 22, 1129 hours</t>
  </si>
  <si>
    <t>Sample 23, 1143 hours</t>
  </si>
  <si>
    <t>1002 hours</t>
  </si>
  <si>
    <t>1048 hours</t>
  </si>
  <si>
    <t>BC BR1 Sample 3 A, 1120</t>
  </si>
  <si>
    <t>BC BR1 Sample 4 EF 1171</t>
  </si>
  <si>
    <t>BR1 mu (d-1), volume corrected</t>
  </si>
  <si>
    <t>BR1 Doubling Time from mu (h)</t>
  </si>
  <si>
    <t>BR2 mu (d-1), volume-corrected</t>
  </si>
  <si>
    <t>BR2 Doubling Time from mu (h)</t>
  </si>
  <si>
    <t>BR3 mu (d-1), volume corrected</t>
  </si>
  <si>
    <t>BR3 Doubling Time from mu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</si>
</sst>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m/d/yyyy\ h:mm:ss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9900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 applyBorder="1"/>
    <xf numFmtId="22" fontId="0" fillId="0" borderId="0" xfId="0" applyNumberFormat="1" applyFont="1" applyFill="1" applyBorder="1"/>
    <xf numFmtId="0" fontId="0" fillId="0" borderId="0" xfId="0" applyFont="1" applyBorder="1"/>
    <xf numFmtId="1" fontId="0" fillId="0" borderId="0" xfId="0" applyNumberFormat="1" applyFont="1" applyFill="1" applyBorder="1" applyAlignment="1">
      <alignment horizontal="right" wrapText="1"/>
    </xf>
    <xf numFmtId="1" fontId="1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Border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0" fillId="2" borderId="0" xfId="0" applyFont="1" applyFill="1" applyBorder="1" applyAlignment="1">
      <alignment horizontal="right" wrapText="1"/>
    </xf>
    <xf numFmtId="0" fontId="0" fillId="3" borderId="0" xfId="0" applyFont="1" applyFill="1" applyBorder="1" applyAlignment="1">
      <alignment horizontal="right" wrapText="1"/>
    </xf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1" fillId="0" borderId="0" xfId="0" applyFont="1" applyFill="1" applyBorder="1"/>
    <xf numFmtId="0" fontId="0" fillId="7" borderId="0" xfId="0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4" fontId="4" fillId="0" borderId="0" xfId="0" applyNumberFormat="1" applyFont="1" applyFill="1" applyBorder="1"/>
    <xf numFmtId="1" fontId="0" fillId="0" borderId="0" xfId="0" applyNumberFormat="1" applyFont="1" applyFill="1" applyBorder="1"/>
    <xf numFmtId="1" fontId="0" fillId="4" borderId="0" xfId="0" applyNumberFormat="1" applyFont="1" applyFill="1" applyBorder="1"/>
    <xf numFmtId="1" fontId="1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" fontId="5" fillId="0" borderId="0" xfId="0" applyNumberFormat="1" applyFont="1" applyFill="1" applyBorder="1"/>
    <xf numFmtId="22" fontId="1" fillId="0" borderId="0" xfId="0" applyNumberFormat="1" applyFont="1" applyFill="1" applyBorder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22" fontId="0" fillId="0" borderId="0" xfId="0" applyNumberFormat="1"/>
    <xf numFmtId="22" fontId="0" fillId="0" borderId="0" xfId="0" applyNumberFormat="1" applyFont="1" applyBorder="1"/>
    <xf numFmtId="0" fontId="1" fillId="0" borderId="0" xfId="0" applyFont="1"/>
    <xf numFmtId="0" fontId="5" fillId="0" borderId="0" xfId="0" applyFont="1"/>
    <xf numFmtId="0" fontId="6" fillId="0" borderId="0" xfId="0" applyFont="1" applyFill="1" applyBorder="1"/>
    <xf numFmtId="0" fontId="0" fillId="0" borderId="0" xfId="0" applyFont="1"/>
    <xf numFmtId="0" fontId="0" fillId="0" borderId="2" xfId="0" applyFill="1" applyBorder="1"/>
    <xf numFmtId="0" fontId="0" fillId="0" borderId="3" xfId="0" applyBorder="1"/>
    <xf numFmtId="0" fontId="0" fillId="0" borderId="0" xfId="0" applyFill="1" applyBorder="1"/>
    <xf numFmtId="0" fontId="0" fillId="0" borderId="5" xfId="0" applyBorder="1"/>
    <xf numFmtId="0" fontId="0" fillId="0" borderId="8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1" fillId="0" borderId="0" xfId="0" applyFont="1" applyBorder="1"/>
    <xf numFmtId="0" fontId="1" fillId="0" borderId="7" xfId="0" applyFont="1" applyBorder="1"/>
    <xf numFmtId="165" fontId="5" fillId="0" borderId="0" xfId="0" applyNumberFormat="1" applyFont="1" applyAlignment="1"/>
    <xf numFmtId="0" fontId="5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" fillId="0" borderId="0" xfId="0" applyFont="1" applyAlignment="1"/>
    <xf numFmtId="165" fontId="5" fillId="7" borderId="0" xfId="0" applyNumberFormat="1" applyFont="1" applyFill="1" applyAlignment="1"/>
    <xf numFmtId="0" fontId="5" fillId="7" borderId="0" xfId="0" applyFont="1" applyFill="1" applyAlignment="1"/>
    <xf numFmtId="165" fontId="5" fillId="0" borderId="4" xfId="0" applyNumberFormat="1" applyFont="1" applyBorder="1" applyAlignment="1"/>
    <xf numFmtId="165" fontId="5" fillId="7" borderId="4" xfId="0" applyNumberFormat="1" applyFont="1" applyFill="1" applyBorder="1" applyAlignment="1"/>
    <xf numFmtId="165" fontId="5" fillId="0" borderId="6" xfId="0" applyNumberFormat="1" applyFont="1" applyBorder="1" applyAlignment="1"/>
    <xf numFmtId="0" fontId="0" fillId="0" borderId="7" xfId="0" applyFont="1" applyBorder="1"/>
    <xf numFmtId="9" fontId="4" fillId="0" borderId="0" xfId="1" applyFont="1" applyFill="1" applyBorder="1"/>
    <xf numFmtId="0" fontId="5" fillId="0" borderId="0" xfId="0" applyFont="1" applyBorder="1"/>
    <xf numFmtId="9" fontId="10" fillId="0" borderId="0" xfId="1" applyFont="1" applyFill="1" applyBorder="1"/>
    <xf numFmtId="9" fontId="11" fillId="0" borderId="0" xfId="1" applyFont="1" applyFill="1" applyBorder="1"/>
    <xf numFmtId="0" fontId="2" fillId="0" borderId="1" xfId="0" applyFont="1" applyFill="1" applyBorder="1"/>
    <xf numFmtId="46" fontId="2" fillId="0" borderId="2" xfId="0" applyNumberFormat="1" applyFont="1" applyBorder="1"/>
    <xf numFmtId="0" fontId="2" fillId="0" borderId="2" xfId="0" applyFont="1" applyBorder="1"/>
    <xf numFmtId="46" fontId="2" fillId="0" borderId="3" xfId="0" applyNumberFormat="1" applyFont="1" applyBorder="1"/>
    <xf numFmtId="22" fontId="0" fillId="0" borderId="4" xfId="0" applyNumberFormat="1" applyFont="1" applyFill="1" applyBorder="1"/>
    <xf numFmtId="22" fontId="1" fillId="0" borderId="4" xfId="0" applyNumberFormat="1" applyFont="1" applyFill="1" applyBorder="1"/>
    <xf numFmtId="22" fontId="0" fillId="0" borderId="4" xfId="0" applyNumberFormat="1" applyBorder="1"/>
    <xf numFmtId="22" fontId="0" fillId="0" borderId="6" xfId="0" applyNumberFormat="1" applyFont="1" applyBorder="1"/>
    <xf numFmtId="22" fontId="0" fillId="0" borderId="1" xfId="0" applyNumberFormat="1" applyFont="1" applyFill="1" applyBorder="1"/>
    <xf numFmtId="22" fontId="0" fillId="0" borderId="1" xfId="0" applyNumberFormat="1" applyBorder="1"/>
    <xf numFmtId="22" fontId="0" fillId="0" borderId="6" xfId="0" applyNumberFormat="1" applyBorder="1"/>
    <xf numFmtId="9" fontId="10" fillId="0" borderId="7" xfId="1" applyFont="1" applyFill="1" applyBorder="1"/>
    <xf numFmtId="0" fontId="0" fillId="7" borderId="0" xfId="0" applyFill="1" applyBorder="1"/>
    <xf numFmtId="9" fontId="0" fillId="0" borderId="0" xfId="1" applyFont="1" applyBorder="1"/>
    <xf numFmtId="9" fontId="0" fillId="0" borderId="0" xfId="1" applyFont="1" applyFill="1" applyBorder="1"/>
    <xf numFmtId="0" fontId="0" fillId="8" borderId="0" xfId="0" applyFont="1" applyFill="1" applyBorder="1"/>
    <xf numFmtId="0" fontId="12" fillId="8" borderId="0" xfId="0" applyFont="1" applyFill="1" applyBorder="1"/>
    <xf numFmtId="0" fontId="0" fillId="8" borderId="5" xfId="0" applyFill="1" applyBorder="1"/>
    <xf numFmtId="9" fontId="2" fillId="0" borderId="0" xfId="1" applyFont="1"/>
    <xf numFmtId="9" fontId="2" fillId="0" borderId="2" xfId="1" applyFont="1" applyBorder="1"/>
    <xf numFmtId="9" fontId="11" fillId="0" borderId="2" xfId="1" applyFont="1" applyFill="1" applyBorder="1"/>
    <xf numFmtId="9" fontId="2" fillId="0" borderId="0" xfId="1" applyFont="1" applyBorder="1"/>
    <xf numFmtId="9" fontId="2" fillId="0" borderId="7" xfId="1" applyFont="1" applyBorder="1"/>
    <xf numFmtId="9" fontId="0" fillId="0" borderId="2" xfId="1" applyFont="1" applyBorder="1"/>
    <xf numFmtId="9" fontId="0" fillId="0" borderId="7" xfId="1" applyFont="1" applyBorder="1"/>
    <xf numFmtId="0" fontId="1" fillId="0" borderId="2" xfId="0" applyFont="1" applyBorder="1"/>
    <xf numFmtId="0" fontId="5" fillId="0" borderId="7" xfId="0" applyFont="1" applyBorder="1"/>
    <xf numFmtId="0" fontId="0" fillId="0" borderId="0" xfId="1" applyNumberFormat="1" applyFont="1" applyBorder="1"/>
    <xf numFmtId="0" fontId="0" fillId="0" borderId="2" xfId="1" applyNumberFormat="1" applyFont="1" applyBorder="1"/>
    <xf numFmtId="0" fontId="0" fillId="0" borderId="7" xfId="1" applyNumberFormat="1" applyFont="1" applyBorder="1"/>
    <xf numFmtId="166" fontId="13" fillId="0" borderId="0" xfId="0" applyNumberFormat="1" applyFont="1" applyFill="1" applyBorder="1" applyAlignment="1"/>
    <xf numFmtId="0" fontId="0" fillId="0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22" fontId="0" fillId="0" borderId="1" xfId="0" applyNumberFormat="1" applyFont="1" applyBorder="1"/>
    <xf numFmtId="9" fontId="12" fillId="0" borderId="2" xfId="1" applyFont="1" applyFill="1" applyBorder="1"/>
    <xf numFmtId="22" fontId="0" fillId="0" borderId="4" xfId="0" applyNumberFormat="1" applyFont="1" applyBorder="1"/>
    <xf numFmtId="9" fontId="12" fillId="0" borderId="0" xfId="1" applyFont="1" applyFill="1" applyBorder="1"/>
    <xf numFmtId="9" fontId="14" fillId="0" borderId="0" xfId="1" applyFont="1" applyFill="1" applyBorder="1"/>
    <xf numFmtId="0" fontId="0" fillId="0" borderId="7" xfId="0" applyFont="1" applyFill="1" applyBorder="1"/>
    <xf numFmtId="9" fontId="14" fillId="0" borderId="7" xfId="1" applyFont="1" applyFill="1" applyBorder="1"/>
    <xf numFmtId="0" fontId="0" fillId="0" borderId="8" xfId="0" applyFont="1" applyBorder="1"/>
    <xf numFmtId="166" fontId="15" fillId="0" borderId="0" xfId="0" applyNumberFormat="1" applyFont="1" applyFill="1" applyBorder="1" applyAlignment="1"/>
    <xf numFmtId="0" fontId="0" fillId="8" borderId="5" xfId="0" applyFont="1" applyFill="1" applyBorder="1"/>
    <xf numFmtId="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D0A4-5F96-43A0-8065-AAA099065457}">
  <dimension ref="A1:R85"/>
  <sheetViews>
    <sheetView workbookViewId="0">
      <selection activeCell="E10" sqref="E10"/>
    </sheetView>
  </sheetViews>
  <sheetFormatPr defaultRowHeight="14.5" x14ac:dyDescent="0.35"/>
  <cols>
    <col min="1" max="1" width="20.54296875" style="3" customWidth="1"/>
    <col min="2" max="2" width="20.7265625" style="3" customWidth="1"/>
    <col min="3" max="3" width="23.54296875" style="3" customWidth="1"/>
    <col min="4" max="4" width="20.36328125" style="7" customWidth="1"/>
    <col min="5" max="5" width="38.90625" style="3" customWidth="1"/>
    <col min="6" max="6" width="14" customWidth="1"/>
    <col min="7" max="7" width="20.54296875" style="3" customWidth="1"/>
    <col min="8" max="8" width="20.7265625" style="3" customWidth="1"/>
    <col min="9" max="9" width="23.54296875" style="3" customWidth="1"/>
    <col min="10" max="10" width="20.36328125" style="7" customWidth="1"/>
    <col min="11" max="11" width="38.90625" style="3" customWidth="1"/>
    <col min="12" max="12" width="17.08984375" customWidth="1"/>
    <col min="13" max="13" width="14.54296875" bestFit="1" customWidth="1"/>
    <col min="14" max="14" width="17" customWidth="1"/>
    <col min="15" max="15" width="27.7265625" customWidth="1"/>
    <col min="17" max="17" width="37.54296875" customWidth="1"/>
    <col min="18" max="18" width="18.54296875" customWidth="1"/>
  </cols>
  <sheetData>
    <row r="1" spans="1:18" ht="29" x14ac:dyDescent="0.35">
      <c r="A1" s="24" t="s">
        <v>0</v>
      </c>
      <c r="B1" s="25" t="s">
        <v>1</v>
      </c>
      <c r="C1" s="25" t="s">
        <v>2</v>
      </c>
      <c r="D1" s="6" t="s">
        <v>3</v>
      </c>
      <c r="E1" s="24" t="s">
        <v>10</v>
      </c>
      <c r="F1" s="29" t="s">
        <v>16</v>
      </c>
      <c r="G1" s="24" t="s">
        <v>0</v>
      </c>
      <c r="H1" s="25" t="s">
        <v>11</v>
      </c>
      <c r="I1" s="25" t="s">
        <v>12</v>
      </c>
      <c r="J1" s="6" t="s">
        <v>3</v>
      </c>
      <c r="K1" s="24" t="s">
        <v>13</v>
      </c>
      <c r="L1" s="29" t="s">
        <v>15</v>
      </c>
      <c r="M1" s="24" t="s">
        <v>0</v>
      </c>
      <c r="N1" s="25" t="s">
        <v>14</v>
      </c>
      <c r="O1" s="25" t="s">
        <v>17</v>
      </c>
      <c r="P1" s="6" t="s">
        <v>3</v>
      </c>
      <c r="Q1" s="24" t="s">
        <v>18</v>
      </c>
      <c r="R1" s="28" t="s">
        <v>15</v>
      </c>
    </row>
    <row r="2" spans="1:18" x14ac:dyDescent="0.35">
      <c r="A2" s="2">
        <v>43274.39234953704</v>
      </c>
      <c r="B2" s="4">
        <v>945</v>
      </c>
      <c r="C2" s="9">
        <v>436</v>
      </c>
      <c r="D2" s="20">
        <f t="shared" ref="D2:D33" si="0">C2/B2</f>
        <v>0.46137566137566138</v>
      </c>
      <c r="E2" s="19">
        <f>((D2/1000)*1440)/0.473</f>
        <v>1.4046108929829861</v>
      </c>
      <c r="F2" s="30">
        <f>1/(E2/24)</f>
        <v>17.086582568807337</v>
      </c>
      <c r="G2" s="2">
        <v>43274.39234953704</v>
      </c>
      <c r="H2" s="4">
        <v>945</v>
      </c>
      <c r="I2" s="9">
        <v>329</v>
      </c>
      <c r="J2" s="20">
        <f t="shared" ref="J2:J33" si="1">I2/H2</f>
        <v>0.34814814814814815</v>
      </c>
      <c r="K2" s="19">
        <f>((J2/1000)*1440)/0.465</f>
        <v>1.0781362007168458</v>
      </c>
      <c r="L2" s="30">
        <f>1/(K2/24)</f>
        <v>22.26063829787234</v>
      </c>
      <c r="M2" s="2">
        <v>43274.39234953704</v>
      </c>
      <c r="N2" s="4">
        <v>944</v>
      </c>
      <c r="O2" s="8">
        <v>441</v>
      </c>
      <c r="P2" s="20">
        <f t="shared" ref="P2:P33" si="2">O2/N2</f>
        <v>0.46716101694915252</v>
      </c>
      <c r="Q2" s="19">
        <f>((P2/1000)*1440)/0.489</f>
        <v>1.3756888842674431</v>
      </c>
      <c r="R2">
        <f>1/(Q2/24)</f>
        <v>17.445804988662132</v>
      </c>
    </row>
    <row r="3" spans="1:18" x14ac:dyDescent="0.35">
      <c r="A3" s="2">
        <v>43274.724907407406</v>
      </c>
      <c r="B3" s="4">
        <v>478</v>
      </c>
      <c r="C3" s="9">
        <v>213</v>
      </c>
      <c r="D3" s="20">
        <f t="shared" si="0"/>
        <v>0.44560669456066948</v>
      </c>
      <c r="E3" s="19">
        <f t="shared" ref="E3:E66" si="3">((D3/1000)*1440)/0.473</f>
        <v>1.3566038904172601</v>
      </c>
      <c r="F3" s="30">
        <f t="shared" ref="F3:F66" si="4">1/(E3/24)</f>
        <v>17.691236306729262</v>
      </c>
      <c r="G3" s="2">
        <v>43274.724907407406</v>
      </c>
      <c r="H3" s="4">
        <v>477</v>
      </c>
      <c r="I3" s="9">
        <v>165</v>
      </c>
      <c r="J3" s="20">
        <f t="shared" si="1"/>
        <v>0.34591194968553457</v>
      </c>
      <c r="K3" s="19">
        <f t="shared" ref="K3:K66" si="5">((J3/1000)*1440)/0.465</f>
        <v>1.0712111990261715</v>
      </c>
      <c r="L3" s="30">
        <f t="shared" ref="L3:L66" si="6">1/(K3/24)</f>
        <v>22.404545454545456</v>
      </c>
      <c r="M3" s="2">
        <v>43274.724907407406</v>
      </c>
      <c r="N3" s="4">
        <v>475</v>
      </c>
      <c r="O3" s="8">
        <v>214</v>
      </c>
      <c r="P3" s="20">
        <f t="shared" si="2"/>
        <v>0.45052631578947366</v>
      </c>
      <c r="Q3" s="19">
        <f t="shared" ref="Q3:Q66" si="7">((P3/1000)*1440)/0.489</f>
        <v>1.3267032612205361</v>
      </c>
      <c r="R3">
        <f t="shared" ref="R3:R66" si="8">1/(Q3/24)</f>
        <v>18.089953271028037</v>
      </c>
    </row>
    <row r="4" spans="1:18" x14ac:dyDescent="0.35">
      <c r="A4" s="2">
        <v>43274.850011574075</v>
      </c>
      <c r="B4" s="4">
        <v>181</v>
      </c>
      <c r="C4" s="9">
        <v>79</v>
      </c>
      <c r="D4" s="20">
        <f t="shared" si="0"/>
        <v>0.43646408839779005</v>
      </c>
      <c r="E4" s="19">
        <f t="shared" si="3"/>
        <v>1.3287701634097624</v>
      </c>
      <c r="F4" s="30">
        <f t="shared" si="4"/>
        <v>18.061814345991564</v>
      </c>
      <c r="G4" s="2">
        <v>43274.850011574075</v>
      </c>
      <c r="H4" s="21">
        <v>180</v>
      </c>
      <c r="I4" s="9">
        <v>50</v>
      </c>
      <c r="J4" s="20">
        <f t="shared" si="1"/>
        <v>0.27777777777777779</v>
      </c>
      <c r="K4" s="19">
        <f t="shared" si="5"/>
        <v>0.86021505376344087</v>
      </c>
      <c r="L4" s="30">
        <f t="shared" si="6"/>
        <v>27.900000000000002</v>
      </c>
      <c r="M4" s="2">
        <v>43274.850011574075</v>
      </c>
      <c r="N4" s="21">
        <v>177</v>
      </c>
      <c r="O4" s="8">
        <v>79</v>
      </c>
      <c r="P4" s="20">
        <f t="shared" si="2"/>
        <v>0.4463276836158192</v>
      </c>
      <c r="Q4" s="19">
        <f t="shared" si="7"/>
        <v>1.3143391910159092</v>
      </c>
      <c r="R4">
        <f t="shared" si="8"/>
        <v>18.260126582278485</v>
      </c>
    </row>
    <row r="5" spans="1:18" x14ac:dyDescent="0.35">
      <c r="A5" s="2">
        <v>43275.481747685182</v>
      </c>
      <c r="B5" s="4">
        <v>901</v>
      </c>
      <c r="C5" s="9">
        <v>403</v>
      </c>
      <c r="D5" s="20">
        <f t="shared" si="0"/>
        <v>0.44728079911209767</v>
      </c>
      <c r="E5" s="19">
        <f t="shared" si="3"/>
        <v>1.3617005300664287</v>
      </c>
      <c r="F5" s="30">
        <f t="shared" si="4"/>
        <v>17.625020678246482</v>
      </c>
      <c r="G5" s="2">
        <v>43275.481747685182</v>
      </c>
      <c r="H5" s="21">
        <v>905</v>
      </c>
      <c r="I5" s="9">
        <v>432</v>
      </c>
      <c r="J5" s="20">
        <f t="shared" si="1"/>
        <v>0.47734806629834253</v>
      </c>
      <c r="K5" s="19">
        <f t="shared" si="5"/>
        <v>1.4782391730529316</v>
      </c>
      <c r="L5" s="30">
        <f t="shared" si="6"/>
        <v>16.235532407407408</v>
      </c>
      <c r="M5" s="2">
        <v>43275.481747685182</v>
      </c>
      <c r="N5" s="21">
        <v>909</v>
      </c>
      <c r="O5" s="8">
        <v>414</v>
      </c>
      <c r="P5" s="20">
        <f t="shared" si="2"/>
        <v>0.45544554455445546</v>
      </c>
      <c r="Q5" s="19">
        <f t="shared" si="7"/>
        <v>1.3411893336572922</v>
      </c>
      <c r="R5">
        <f t="shared" si="8"/>
        <v>17.894565217391303</v>
      </c>
    </row>
    <row r="6" spans="1:18" x14ac:dyDescent="0.35">
      <c r="A6" s="2">
        <v>43275.75439814815</v>
      </c>
      <c r="B6" s="4">
        <v>394</v>
      </c>
      <c r="C6" s="9">
        <v>174</v>
      </c>
      <c r="D6" s="20">
        <f t="shared" si="0"/>
        <v>0.44162436548223349</v>
      </c>
      <c r="E6" s="19">
        <f t="shared" si="3"/>
        <v>1.3444800978740301</v>
      </c>
      <c r="F6" s="30">
        <f t="shared" si="4"/>
        <v>17.850766283524905</v>
      </c>
      <c r="G6" s="2">
        <v>43275.75439814815</v>
      </c>
      <c r="H6" s="21">
        <v>392</v>
      </c>
      <c r="I6" s="9">
        <v>188</v>
      </c>
      <c r="J6" s="20">
        <f t="shared" si="1"/>
        <v>0.47959183673469385</v>
      </c>
      <c r="K6" s="19">
        <f t="shared" si="5"/>
        <v>1.4851876234364711</v>
      </c>
      <c r="L6" s="30">
        <f t="shared" si="6"/>
        <v>16.159574468085108</v>
      </c>
      <c r="M6" s="2">
        <v>43275.75439814815</v>
      </c>
      <c r="N6" s="21">
        <v>390</v>
      </c>
      <c r="O6" s="8">
        <v>173</v>
      </c>
      <c r="P6" s="20">
        <f t="shared" si="2"/>
        <v>0.44358974358974357</v>
      </c>
      <c r="Q6" s="19">
        <f t="shared" si="7"/>
        <v>1.3062765455403491</v>
      </c>
      <c r="R6">
        <f t="shared" si="8"/>
        <v>18.372832369942198</v>
      </c>
    </row>
    <row r="7" spans="1:18" x14ac:dyDescent="0.35">
      <c r="A7" s="2">
        <v>43276.360034722224</v>
      </c>
      <c r="B7" s="4">
        <v>868</v>
      </c>
      <c r="C7" s="9">
        <v>388</v>
      </c>
      <c r="D7" s="20">
        <f t="shared" si="0"/>
        <v>0.44700460829493088</v>
      </c>
      <c r="E7" s="19">
        <f t="shared" si="3"/>
        <v>1.3608596954433414</v>
      </c>
      <c r="F7" s="30">
        <f t="shared" si="4"/>
        <v>17.635910652920963</v>
      </c>
      <c r="G7" s="2">
        <v>43276.360034722224</v>
      </c>
      <c r="H7" s="21">
        <v>868</v>
      </c>
      <c r="I7" s="9">
        <v>422</v>
      </c>
      <c r="J7" s="20">
        <f t="shared" si="1"/>
        <v>0.48617511520737328</v>
      </c>
      <c r="K7" s="19">
        <f t="shared" si="5"/>
        <v>1.5055745503196074</v>
      </c>
      <c r="L7" s="30">
        <f t="shared" si="6"/>
        <v>15.940758293838865</v>
      </c>
      <c r="M7" s="2">
        <v>43276.360034722224</v>
      </c>
      <c r="N7" s="21">
        <v>870</v>
      </c>
      <c r="O7" s="8">
        <v>394</v>
      </c>
      <c r="P7" s="20">
        <f t="shared" si="2"/>
        <v>0.45287356321839078</v>
      </c>
      <c r="Q7" s="19">
        <f t="shared" si="7"/>
        <v>1.3336154008885126</v>
      </c>
      <c r="R7">
        <f t="shared" si="8"/>
        <v>17.996192893401016</v>
      </c>
    </row>
    <row r="8" spans="1:18" x14ac:dyDescent="0.35">
      <c r="A8" s="2">
        <v>43276.739571759259</v>
      </c>
      <c r="B8" s="4">
        <v>546</v>
      </c>
      <c r="C8" s="9">
        <v>234</v>
      </c>
      <c r="D8" s="20">
        <f t="shared" si="0"/>
        <v>0.42857142857142855</v>
      </c>
      <c r="E8" s="19">
        <f t="shared" si="3"/>
        <v>1.304741769858049</v>
      </c>
      <c r="F8" s="30">
        <f>1/(E8/24)</f>
        <v>18.394444444444442</v>
      </c>
      <c r="G8" s="2">
        <v>43276.739571759259</v>
      </c>
      <c r="H8" s="21">
        <v>545</v>
      </c>
      <c r="I8" s="9">
        <v>260</v>
      </c>
      <c r="J8" s="20">
        <f t="shared" si="1"/>
        <v>0.47706422018348627</v>
      </c>
      <c r="K8" s="19">
        <f t="shared" si="5"/>
        <v>1.4773601657295059</v>
      </c>
      <c r="L8" s="30">
        <f t="shared" si="6"/>
        <v>16.245192307692307</v>
      </c>
      <c r="M8" s="2">
        <v>43276.739571759259</v>
      </c>
      <c r="N8" s="21">
        <v>545</v>
      </c>
      <c r="O8" s="21">
        <v>240</v>
      </c>
      <c r="P8" s="20">
        <f t="shared" si="2"/>
        <v>0.44036697247706424</v>
      </c>
      <c r="Q8" s="19">
        <f t="shared" si="7"/>
        <v>1.2967861766195756</v>
      </c>
      <c r="R8">
        <f t="shared" si="8"/>
        <v>18.507291666666667</v>
      </c>
    </row>
    <row r="9" spans="1:18" x14ac:dyDescent="0.35">
      <c r="A9" s="2">
        <v>43277.378587962965</v>
      </c>
      <c r="B9" s="5">
        <v>918</v>
      </c>
      <c r="C9" s="10">
        <v>87</v>
      </c>
      <c r="D9" s="20">
        <f t="shared" si="0"/>
        <v>9.4771241830065356E-2</v>
      </c>
      <c r="E9" s="19">
        <f t="shared" si="3"/>
        <v>0.2885213281930108</v>
      </c>
      <c r="F9" s="30">
        <f t="shared" si="4"/>
        <v>83.182758620689668</v>
      </c>
      <c r="G9" s="2">
        <v>43277.378587962965</v>
      </c>
      <c r="H9" s="21">
        <v>918</v>
      </c>
      <c r="I9" s="9">
        <v>444</v>
      </c>
      <c r="J9" s="20">
        <f t="shared" si="1"/>
        <v>0.48366013071895425</v>
      </c>
      <c r="K9" s="19">
        <f t="shared" si="5"/>
        <v>1.4977862112586968</v>
      </c>
      <c r="L9" s="30">
        <f t="shared" si="6"/>
        <v>16.023648648648649</v>
      </c>
      <c r="M9" s="2">
        <v>43277.378587962965</v>
      </c>
      <c r="N9" s="21">
        <v>918</v>
      </c>
      <c r="O9" s="9">
        <v>416</v>
      </c>
      <c r="P9" s="20">
        <f t="shared" si="2"/>
        <v>0.45315904139433549</v>
      </c>
      <c r="Q9" s="19">
        <f t="shared" si="7"/>
        <v>1.3344560728176753</v>
      </c>
      <c r="R9">
        <f t="shared" si="8"/>
        <v>17.984855769230766</v>
      </c>
    </row>
    <row r="10" spans="1:18" x14ac:dyDescent="0.35">
      <c r="A10" s="2">
        <v>43277.685949074075</v>
      </c>
      <c r="B10" s="4">
        <v>442</v>
      </c>
      <c r="C10" s="9">
        <v>210</v>
      </c>
      <c r="D10" s="20">
        <f t="shared" si="0"/>
        <v>0.47511312217194568</v>
      </c>
      <c r="E10" s="19">
        <f t="shared" si="3"/>
        <v>1.4464331837792852</v>
      </c>
      <c r="F10" s="30">
        <f t="shared" si="4"/>
        <v>16.59253968253968</v>
      </c>
      <c r="G10" s="2">
        <v>43277.685949074075</v>
      </c>
      <c r="H10" s="21">
        <v>441</v>
      </c>
      <c r="I10" s="9">
        <v>207</v>
      </c>
      <c r="J10" s="20">
        <f t="shared" si="1"/>
        <v>0.46938775510204084</v>
      </c>
      <c r="K10" s="19">
        <f t="shared" si="5"/>
        <v>1.4535878867676102</v>
      </c>
      <c r="L10" s="30">
        <f t="shared" si="6"/>
        <v>16.510869565217394</v>
      </c>
      <c r="M10" s="2">
        <v>43277.685949074075</v>
      </c>
      <c r="N10" s="21">
        <v>441</v>
      </c>
      <c r="O10" s="9">
        <v>196</v>
      </c>
      <c r="P10" s="20">
        <f t="shared" si="2"/>
        <v>0.44444444444444442</v>
      </c>
      <c r="Q10" s="19">
        <f t="shared" si="7"/>
        <v>1.3087934560327197</v>
      </c>
      <c r="R10">
        <f t="shared" si="8"/>
        <v>18.337500000000002</v>
      </c>
    </row>
    <row r="11" spans="1:18" x14ac:dyDescent="0.35">
      <c r="A11" s="2">
        <v>43278.343773148146</v>
      </c>
      <c r="B11" s="4">
        <v>942</v>
      </c>
      <c r="C11" s="9">
        <v>443</v>
      </c>
      <c r="D11" s="20">
        <f t="shared" si="0"/>
        <v>0.47027600849256901</v>
      </c>
      <c r="E11" s="19">
        <f t="shared" si="3"/>
        <v>1.431707087165538</v>
      </c>
      <c r="F11" s="30">
        <f t="shared" si="4"/>
        <v>16.763205417607221</v>
      </c>
      <c r="G11" s="2">
        <v>43278.343773148146</v>
      </c>
      <c r="H11" s="21">
        <v>945</v>
      </c>
      <c r="I11" s="9">
        <v>465</v>
      </c>
      <c r="J11" s="20">
        <f t="shared" si="1"/>
        <v>0.49206349206349204</v>
      </c>
      <c r="K11" s="19">
        <f t="shared" si="5"/>
        <v>1.5238095238095237</v>
      </c>
      <c r="L11" s="30">
        <f t="shared" si="6"/>
        <v>15.75</v>
      </c>
      <c r="M11" s="2">
        <v>43278.343773148146</v>
      </c>
      <c r="N11" s="21">
        <v>945</v>
      </c>
      <c r="O11" s="11">
        <v>424</v>
      </c>
      <c r="P11" s="20">
        <f t="shared" si="2"/>
        <v>0.44867724867724867</v>
      </c>
      <c r="Q11" s="19">
        <f t="shared" si="7"/>
        <v>1.3212581556139837</v>
      </c>
      <c r="R11">
        <f t="shared" si="8"/>
        <v>18.164504716981135</v>
      </c>
    </row>
    <row r="12" spans="1:18" x14ac:dyDescent="0.35">
      <c r="A12" s="2">
        <v>43278.738981481481</v>
      </c>
      <c r="B12" s="4">
        <v>546</v>
      </c>
      <c r="C12" s="9">
        <v>258</v>
      </c>
      <c r="D12" s="20">
        <f t="shared" si="0"/>
        <v>0.47252747252747251</v>
      </c>
      <c r="E12" s="19">
        <f t="shared" si="3"/>
        <v>1.4385614385614387</v>
      </c>
      <c r="F12" s="30">
        <f t="shared" si="4"/>
        <v>16.683333333333334</v>
      </c>
      <c r="G12" s="2">
        <v>43278.738981481481</v>
      </c>
      <c r="H12" s="21">
        <v>545</v>
      </c>
      <c r="I12" s="9">
        <v>272</v>
      </c>
      <c r="J12" s="20">
        <f t="shared" si="1"/>
        <v>0.49908256880733948</v>
      </c>
      <c r="K12" s="19">
        <f t="shared" si="5"/>
        <v>1.545546019532406</v>
      </c>
      <c r="L12" s="30">
        <f t="shared" si="6"/>
        <v>15.528492647058822</v>
      </c>
      <c r="M12" s="2">
        <v>43278.738981481481</v>
      </c>
      <c r="N12" s="21">
        <v>541</v>
      </c>
      <c r="O12" s="11">
        <v>241</v>
      </c>
      <c r="P12" s="20">
        <f t="shared" si="2"/>
        <v>0.44547134935304988</v>
      </c>
      <c r="Q12" s="19">
        <f t="shared" si="7"/>
        <v>1.3118174704875087</v>
      </c>
      <c r="R12">
        <f t="shared" si="8"/>
        <v>18.295228215767636</v>
      </c>
    </row>
    <row r="13" spans="1:18" x14ac:dyDescent="0.35">
      <c r="A13" s="2">
        <v>43279.358414351853</v>
      </c>
      <c r="B13" s="4">
        <v>899</v>
      </c>
      <c r="C13" s="9">
        <v>432</v>
      </c>
      <c r="D13" s="20">
        <f t="shared" si="0"/>
        <v>0.48053392658509453</v>
      </c>
      <c r="E13" s="19">
        <f t="shared" si="3"/>
        <v>1.462936266982106</v>
      </c>
      <c r="F13" s="30">
        <f t="shared" si="4"/>
        <v>16.405362654320989</v>
      </c>
      <c r="G13" s="2">
        <v>43279.358414351853</v>
      </c>
      <c r="H13" s="23">
        <v>897</v>
      </c>
      <c r="I13" s="10">
        <v>127</v>
      </c>
      <c r="J13" s="20">
        <f t="shared" si="1"/>
        <v>0.14158305462653289</v>
      </c>
      <c r="K13" s="19">
        <f t="shared" si="5"/>
        <v>0.43845074981119864</v>
      </c>
      <c r="L13" s="30">
        <f t="shared" si="6"/>
        <v>54.738188976377948</v>
      </c>
      <c r="M13" s="2">
        <v>43279.358414351853</v>
      </c>
      <c r="N13" s="21">
        <v>894</v>
      </c>
      <c r="O13" s="12">
        <v>405</v>
      </c>
      <c r="P13" s="20">
        <f t="shared" si="2"/>
        <v>0.45302013422818793</v>
      </c>
      <c r="Q13" s="19">
        <f t="shared" si="7"/>
        <v>1.3340470210400628</v>
      </c>
      <c r="R13">
        <f t="shared" si="8"/>
        <v>17.990370370370368</v>
      </c>
    </row>
    <row r="14" spans="1:18" x14ac:dyDescent="0.35">
      <c r="A14" s="2">
        <v>43279.731793981482</v>
      </c>
      <c r="B14" s="4">
        <v>517</v>
      </c>
      <c r="C14" s="9">
        <v>244</v>
      </c>
      <c r="D14" s="20">
        <f t="shared" si="0"/>
        <v>0.47195357833655704</v>
      </c>
      <c r="E14" s="19">
        <f t="shared" si="3"/>
        <v>1.4368142765425838</v>
      </c>
      <c r="F14" s="30">
        <f t="shared" si="4"/>
        <v>16.703620218579236</v>
      </c>
      <c r="G14" s="2">
        <v>43279.731793981482</v>
      </c>
      <c r="H14" s="26">
        <v>520</v>
      </c>
      <c r="I14" s="9">
        <v>226</v>
      </c>
      <c r="J14" s="20">
        <f t="shared" si="1"/>
        <v>0.43461538461538463</v>
      </c>
      <c r="K14" s="19">
        <f t="shared" si="5"/>
        <v>1.3459057071960296</v>
      </c>
      <c r="L14" s="30">
        <f t="shared" si="6"/>
        <v>17.831858407079647</v>
      </c>
      <c r="M14" s="2">
        <v>43279.731793981482</v>
      </c>
      <c r="N14" s="21">
        <v>513</v>
      </c>
      <c r="O14" s="12">
        <v>231</v>
      </c>
      <c r="P14" s="20">
        <f t="shared" si="2"/>
        <v>0.45029239766081869</v>
      </c>
      <c r="Q14" s="19">
        <f t="shared" si="7"/>
        <v>1.3260144225594661</v>
      </c>
      <c r="R14">
        <f t="shared" si="8"/>
        <v>18.099350649350651</v>
      </c>
    </row>
    <row r="15" spans="1:18" x14ac:dyDescent="0.35">
      <c r="A15" s="2">
        <v>43280.303483796299</v>
      </c>
      <c r="B15" s="4">
        <v>825</v>
      </c>
      <c r="C15" s="9">
        <v>381</v>
      </c>
      <c r="D15" s="20">
        <f t="shared" si="0"/>
        <v>0.46181818181818179</v>
      </c>
      <c r="E15" s="19">
        <f t="shared" si="3"/>
        <v>1.4059581010955218</v>
      </c>
      <c r="F15" s="30">
        <f t="shared" si="4"/>
        <v>17.070209973753283</v>
      </c>
      <c r="G15" s="2">
        <v>43280.303483796299</v>
      </c>
      <c r="H15" s="21">
        <v>824</v>
      </c>
      <c r="I15" s="9">
        <v>360</v>
      </c>
      <c r="J15" s="20">
        <f t="shared" si="1"/>
        <v>0.43689320388349512</v>
      </c>
      <c r="K15" s="19">
        <f t="shared" si="5"/>
        <v>1.3529595991230816</v>
      </c>
      <c r="L15" s="30">
        <f t="shared" si="6"/>
        <v>17.738888888888891</v>
      </c>
      <c r="M15" s="2">
        <v>43280.303483796299</v>
      </c>
      <c r="N15" s="21">
        <v>821</v>
      </c>
      <c r="O15" s="9">
        <v>371</v>
      </c>
      <c r="P15" s="20">
        <f t="shared" si="2"/>
        <v>0.45188794153471379</v>
      </c>
      <c r="Q15" s="19">
        <f t="shared" si="7"/>
        <v>1.330712956666642</v>
      </c>
      <c r="R15">
        <f t="shared" si="8"/>
        <v>18.035444743935305</v>
      </c>
    </row>
    <row r="16" spans="1:18" x14ac:dyDescent="0.35">
      <c r="A16" s="2">
        <v>43280.719756944447</v>
      </c>
      <c r="B16" s="4">
        <v>580</v>
      </c>
      <c r="C16" s="9">
        <v>252</v>
      </c>
      <c r="D16" s="20">
        <f t="shared" si="0"/>
        <v>0.43448275862068964</v>
      </c>
      <c r="E16" s="19">
        <f t="shared" si="3"/>
        <v>1.3227382080629875</v>
      </c>
      <c r="F16" s="30">
        <f t="shared" si="4"/>
        <v>18.144179894179896</v>
      </c>
      <c r="G16" s="2">
        <v>43280.719756944447</v>
      </c>
      <c r="H16" s="21">
        <v>581</v>
      </c>
      <c r="I16" s="9">
        <v>249</v>
      </c>
      <c r="J16" s="20">
        <f t="shared" si="1"/>
        <v>0.42857142857142855</v>
      </c>
      <c r="K16" s="19">
        <f t="shared" si="5"/>
        <v>1.3271889400921657</v>
      </c>
      <c r="L16" s="30">
        <f t="shared" si="6"/>
        <v>18.083333333333336</v>
      </c>
      <c r="M16" s="2">
        <v>43280.719756944447</v>
      </c>
      <c r="N16" s="21">
        <v>574</v>
      </c>
      <c r="O16" s="9">
        <v>253</v>
      </c>
      <c r="P16" s="20">
        <f t="shared" si="2"/>
        <v>0.44076655052264807</v>
      </c>
      <c r="Q16" s="19">
        <f t="shared" si="7"/>
        <v>1.2979628481648533</v>
      </c>
      <c r="R16">
        <f t="shared" si="8"/>
        <v>18.490513833992093</v>
      </c>
    </row>
    <row r="17" spans="1:18" x14ac:dyDescent="0.35">
      <c r="A17" s="2">
        <v>43281.496712962966</v>
      </c>
      <c r="B17" s="5">
        <v>1118</v>
      </c>
      <c r="C17" s="10">
        <v>372</v>
      </c>
      <c r="D17" s="20">
        <f t="shared" si="0"/>
        <v>0.33273703041144903</v>
      </c>
      <c r="E17" s="19">
        <f t="shared" si="3"/>
        <v>1.0129837712314727</v>
      </c>
      <c r="F17" s="30">
        <f t="shared" si="4"/>
        <v>23.692383512544804</v>
      </c>
      <c r="G17" s="2">
        <v>43281.496712962966</v>
      </c>
      <c r="H17" s="21">
        <v>1118</v>
      </c>
      <c r="I17" s="9">
        <v>490</v>
      </c>
      <c r="J17" s="20">
        <f t="shared" si="1"/>
        <v>0.43828264758497315</v>
      </c>
      <c r="K17" s="19">
        <f t="shared" si="5"/>
        <v>1.3572623925212068</v>
      </c>
      <c r="L17" s="30">
        <f t="shared" si="6"/>
        <v>17.682653061224496</v>
      </c>
      <c r="M17" s="2">
        <v>43281.496712962966</v>
      </c>
      <c r="N17" s="21">
        <v>1117</v>
      </c>
      <c r="O17" s="9">
        <v>496</v>
      </c>
      <c r="P17" s="20">
        <f t="shared" si="2"/>
        <v>0.44404655326768128</v>
      </c>
      <c r="Q17" s="19">
        <f t="shared" si="7"/>
        <v>1.307621751953908</v>
      </c>
      <c r="R17">
        <f t="shared" si="8"/>
        <v>18.353931451612905</v>
      </c>
    </row>
    <row r="18" spans="1:18" x14ac:dyDescent="0.35">
      <c r="A18" s="2">
        <v>43281.881736111114</v>
      </c>
      <c r="B18" s="4">
        <v>552</v>
      </c>
      <c r="C18" s="9">
        <v>251</v>
      </c>
      <c r="D18" s="20">
        <f t="shared" si="0"/>
        <v>0.45471014492753625</v>
      </c>
      <c r="E18" s="19">
        <f t="shared" si="3"/>
        <v>1.3843184116187151</v>
      </c>
      <c r="F18" s="30">
        <f t="shared" si="4"/>
        <v>17.337051792828685</v>
      </c>
      <c r="G18" s="2">
        <v>43281.881736111114</v>
      </c>
      <c r="H18" s="21">
        <v>554</v>
      </c>
      <c r="I18" s="9">
        <v>257</v>
      </c>
      <c r="J18" s="20">
        <f t="shared" si="1"/>
        <v>0.46389891696750901</v>
      </c>
      <c r="K18" s="19">
        <f t="shared" si="5"/>
        <v>1.4365901944800279</v>
      </c>
      <c r="L18" s="30">
        <f t="shared" si="6"/>
        <v>16.706225680933855</v>
      </c>
      <c r="M18" s="2">
        <v>43281.881736111114</v>
      </c>
      <c r="N18" s="21">
        <v>552</v>
      </c>
      <c r="O18" s="9">
        <v>236</v>
      </c>
      <c r="P18" s="20">
        <f t="shared" si="2"/>
        <v>0.42753623188405798</v>
      </c>
      <c r="Q18" s="19">
        <f t="shared" si="7"/>
        <v>1.2590024006401708</v>
      </c>
      <c r="R18">
        <f t="shared" si="8"/>
        <v>19.062711864406779</v>
      </c>
    </row>
    <row r="19" spans="1:18" x14ac:dyDescent="0.35">
      <c r="A19" s="2">
        <v>43282.426446759258</v>
      </c>
      <c r="B19" s="4">
        <v>784</v>
      </c>
      <c r="C19" s="9">
        <v>335</v>
      </c>
      <c r="D19" s="20">
        <f t="shared" si="0"/>
        <v>0.42729591836734693</v>
      </c>
      <c r="E19" s="19">
        <f t="shared" si="3"/>
        <v>1.3008586098287094</v>
      </c>
      <c r="F19" s="30">
        <f t="shared" si="4"/>
        <v>18.449353233830848</v>
      </c>
      <c r="G19" s="2">
        <v>43282.426446759258</v>
      </c>
      <c r="H19" s="21">
        <v>784</v>
      </c>
      <c r="I19" s="9">
        <v>355</v>
      </c>
      <c r="J19" s="20">
        <f t="shared" si="1"/>
        <v>0.45280612244897961</v>
      </c>
      <c r="K19" s="19">
        <f t="shared" si="5"/>
        <v>1.4022383146807109</v>
      </c>
      <c r="L19" s="30">
        <f t="shared" si="6"/>
        <v>17.115492957746479</v>
      </c>
      <c r="M19" s="2">
        <v>43282.426446759258</v>
      </c>
      <c r="N19" s="21">
        <v>783</v>
      </c>
      <c r="O19" s="9">
        <v>330</v>
      </c>
      <c r="P19" s="20">
        <f t="shared" si="2"/>
        <v>0.42145593869731801</v>
      </c>
      <c r="Q19" s="19">
        <f t="shared" si="7"/>
        <v>1.2410972427896481</v>
      </c>
      <c r="R19">
        <f t="shared" si="8"/>
        <v>19.337727272727275</v>
      </c>
    </row>
    <row r="20" spans="1:18" x14ac:dyDescent="0.35">
      <c r="A20" s="2">
        <v>43282.794907407406</v>
      </c>
      <c r="B20" s="4">
        <v>529</v>
      </c>
      <c r="C20" s="9">
        <v>212</v>
      </c>
      <c r="D20" s="20">
        <f t="shared" si="0"/>
        <v>0.40075614366729678</v>
      </c>
      <c r="E20" s="19">
        <f t="shared" si="3"/>
        <v>1.2200609870632293</v>
      </c>
      <c r="F20" s="30">
        <f t="shared" si="4"/>
        <v>19.671147798742137</v>
      </c>
      <c r="G20" s="2">
        <v>43282.794907407406</v>
      </c>
      <c r="H20" s="21">
        <v>529</v>
      </c>
      <c r="I20" s="9">
        <v>241</v>
      </c>
      <c r="J20" s="20">
        <f t="shared" si="1"/>
        <v>0.45557655954631382</v>
      </c>
      <c r="K20" s="19">
        <f t="shared" si="5"/>
        <v>1.4108177327885847</v>
      </c>
      <c r="L20" s="30">
        <f t="shared" si="6"/>
        <v>17.011410788381742</v>
      </c>
      <c r="M20" s="2">
        <v>43282.794907407406</v>
      </c>
      <c r="N20" s="21">
        <v>529</v>
      </c>
      <c r="O20" s="9">
        <v>220</v>
      </c>
      <c r="P20" s="20">
        <f t="shared" si="2"/>
        <v>0.41587901701323249</v>
      </c>
      <c r="Q20" s="19">
        <f t="shared" si="7"/>
        <v>1.2246744059285375</v>
      </c>
      <c r="R20">
        <f t="shared" si="8"/>
        <v>19.597045454545455</v>
      </c>
    </row>
    <row r="21" spans="1:18" x14ac:dyDescent="0.35">
      <c r="A21" s="2">
        <v>43283.349768518521</v>
      </c>
      <c r="B21" s="4">
        <v>794</v>
      </c>
      <c r="C21" s="9">
        <v>378</v>
      </c>
      <c r="D21" s="20">
        <f t="shared" si="0"/>
        <v>0.47607052896725438</v>
      </c>
      <c r="E21" s="19">
        <f t="shared" si="3"/>
        <v>1.4493479105979838</v>
      </c>
      <c r="F21" s="30">
        <f t="shared" si="4"/>
        <v>16.559171075837742</v>
      </c>
      <c r="G21" s="2">
        <v>43283.349768518521</v>
      </c>
      <c r="H21" s="21">
        <v>796</v>
      </c>
      <c r="I21" s="21">
        <v>368</v>
      </c>
      <c r="J21" s="20">
        <f t="shared" si="1"/>
        <v>0.46231155778894473</v>
      </c>
      <c r="K21" s="19">
        <f t="shared" si="5"/>
        <v>1.4316745015399577</v>
      </c>
      <c r="L21" s="30">
        <f t="shared" si="6"/>
        <v>16.763586956521742</v>
      </c>
      <c r="M21" s="2">
        <v>43283.349768518521</v>
      </c>
      <c r="N21" s="21">
        <v>797</v>
      </c>
      <c r="O21" s="21">
        <v>344</v>
      </c>
      <c r="P21" s="20">
        <f t="shared" si="2"/>
        <v>0.43161856963613549</v>
      </c>
      <c r="Q21" s="19">
        <f t="shared" si="7"/>
        <v>1.2710240087444482</v>
      </c>
      <c r="R21">
        <f t="shared" si="8"/>
        <v>18.882412790697671</v>
      </c>
    </row>
    <row r="22" spans="1:18" x14ac:dyDescent="0.35">
      <c r="A22" s="2">
        <v>43283.664884259262</v>
      </c>
      <c r="B22" s="4">
        <v>455</v>
      </c>
      <c r="C22" s="9">
        <v>212</v>
      </c>
      <c r="D22" s="20">
        <f t="shared" si="0"/>
        <v>0.46593406593406594</v>
      </c>
      <c r="E22" s="19">
        <f t="shared" si="3"/>
        <v>1.4184884882559303</v>
      </c>
      <c r="F22" s="30">
        <f t="shared" si="4"/>
        <v>16.919418238993707</v>
      </c>
      <c r="G22" s="2">
        <v>43283.664884259262</v>
      </c>
      <c r="H22" s="21">
        <v>454</v>
      </c>
      <c r="I22" s="9">
        <v>207</v>
      </c>
      <c r="J22" s="20">
        <f t="shared" si="1"/>
        <v>0.45594713656387664</v>
      </c>
      <c r="K22" s="19">
        <f t="shared" si="5"/>
        <v>1.4119653261332954</v>
      </c>
      <c r="L22" s="30">
        <f t="shared" si="6"/>
        <v>16.997584541062803</v>
      </c>
      <c r="M22" s="2">
        <v>43283.664884259262</v>
      </c>
      <c r="N22" s="21">
        <v>452</v>
      </c>
      <c r="O22" s="21">
        <v>190</v>
      </c>
      <c r="P22" s="20">
        <f t="shared" si="2"/>
        <v>0.42035398230088494</v>
      </c>
      <c r="Q22" s="19">
        <f t="shared" si="7"/>
        <v>1.2378522178185569</v>
      </c>
      <c r="R22">
        <f t="shared" si="8"/>
        <v>19.388421052631578</v>
      </c>
    </row>
    <row r="23" spans="1:18" x14ac:dyDescent="0.35">
      <c r="A23" s="2">
        <v>43284.334155092591</v>
      </c>
      <c r="B23" s="4">
        <v>960</v>
      </c>
      <c r="C23" s="9">
        <v>445</v>
      </c>
      <c r="D23" s="20">
        <f t="shared" si="0"/>
        <v>0.46354166666666669</v>
      </c>
      <c r="E23" s="19">
        <f t="shared" si="3"/>
        <v>1.4112050739957718</v>
      </c>
      <c r="F23" s="30">
        <f t="shared" si="4"/>
        <v>17.006741573033707</v>
      </c>
      <c r="G23" s="2">
        <v>43284.334155092591</v>
      </c>
      <c r="H23" s="21">
        <v>962</v>
      </c>
      <c r="I23" s="9">
        <v>447</v>
      </c>
      <c r="J23" s="20">
        <f t="shared" si="1"/>
        <v>0.46465696465696466</v>
      </c>
      <c r="K23" s="19">
        <f t="shared" si="5"/>
        <v>1.4389376970022132</v>
      </c>
      <c r="L23" s="30">
        <f t="shared" si="6"/>
        <v>16.67897091722595</v>
      </c>
      <c r="M23" s="2">
        <v>43284.334155092591</v>
      </c>
      <c r="N23" s="23">
        <v>963</v>
      </c>
      <c r="O23" s="10">
        <v>162</v>
      </c>
      <c r="P23" s="20">
        <f t="shared" si="2"/>
        <v>0.16822429906542055</v>
      </c>
      <c r="Q23" s="19">
        <f t="shared" si="7"/>
        <v>0.49538443896565565</v>
      </c>
      <c r="R23">
        <f t="shared" si="8"/>
        <v>48.447222222222223</v>
      </c>
    </row>
    <row r="24" spans="1:18" x14ac:dyDescent="0.35">
      <c r="A24" s="2">
        <v>43284.720057870371</v>
      </c>
      <c r="B24" s="4">
        <v>556</v>
      </c>
      <c r="C24" s="9">
        <v>251</v>
      </c>
      <c r="D24" s="20">
        <f t="shared" si="0"/>
        <v>0.45143884892086333</v>
      </c>
      <c r="E24" s="19">
        <f t="shared" si="3"/>
        <v>1.3743592863552709</v>
      </c>
      <c r="F24" s="30">
        <f t="shared" si="4"/>
        <v>17.462682602921646</v>
      </c>
      <c r="G24" s="2">
        <v>43284.720057870371</v>
      </c>
      <c r="H24" s="21">
        <v>555</v>
      </c>
      <c r="I24" s="9">
        <v>264</v>
      </c>
      <c r="J24" s="20">
        <f t="shared" si="1"/>
        <v>0.4756756756756757</v>
      </c>
      <c r="K24" s="19">
        <f t="shared" si="5"/>
        <v>1.4730601569311246</v>
      </c>
      <c r="L24" s="30">
        <f t="shared" si="6"/>
        <v>16.292613636363637</v>
      </c>
      <c r="M24" s="2">
        <v>43284.720057870371</v>
      </c>
      <c r="N24" s="21">
        <v>551</v>
      </c>
      <c r="O24" s="21">
        <v>242</v>
      </c>
      <c r="P24" s="20">
        <f t="shared" si="2"/>
        <v>0.43920145190562615</v>
      </c>
      <c r="Q24" s="19">
        <f t="shared" si="7"/>
        <v>1.2933539688018438</v>
      </c>
      <c r="R24">
        <f t="shared" si="8"/>
        <v>18.556404958677685</v>
      </c>
    </row>
    <row r="25" spans="1:18" x14ac:dyDescent="0.35">
      <c r="A25" s="2">
        <v>43285.349745370368</v>
      </c>
      <c r="B25" s="4">
        <v>900</v>
      </c>
      <c r="C25" s="9">
        <v>415</v>
      </c>
      <c r="D25" s="20">
        <f t="shared" si="0"/>
        <v>0.46111111111111114</v>
      </c>
      <c r="E25" s="19">
        <f t="shared" si="3"/>
        <v>1.4038054968287528</v>
      </c>
      <c r="F25" s="30">
        <f t="shared" si="4"/>
        <v>17.096385542168672</v>
      </c>
      <c r="G25" s="2">
        <v>43285.349745370368</v>
      </c>
      <c r="H25" s="21">
        <v>905</v>
      </c>
      <c r="I25" s="9">
        <v>427</v>
      </c>
      <c r="J25" s="20">
        <f t="shared" si="1"/>
        <v>0.47182320441988951</v>
      </c>
      <c r="K25" s="19">
        <f t="shared" si="5"/>
        <v>1.4611299233648189</v>
      </c>
      <c r="L25" s="30">
        <f t="shared" si="6"/>
        <v>16.425644028103047</v>
      </c>
      <c r="M25" s="2">
        <v>43285.349745370368</v>
      </c>
      <c r="N25" s="21">
        <v>906</v>
      </c>
      <c r="O25" s="21">
        <v>394</v>
      </c>
      <c r="P25" s="20">
        <f t="shared" si="2"/>
        <v>0.43487858719646799</v>
      </c>
      <c r="Q25" s="19">
        <f t="shared" si="7"/>
        <v>1.2806240604558565</v>
      </c>
      <c r="R25">
        <f t="shared" si="8"/>
        <v>18.740862944162437</v>
      </c>
    </row>
    <row r="26" spans="1:18" x14ac:dyDescent="0.35">
      <c r="A26" s="2">
        <v>43285.811539351853</v>
      </c>
      <c r="B26" s="4">
        <v>662</v>
      </c>
      <c r="C26" s="9">
        <v>292</v>
      </c>
      <c r="D26" s="20">
        <f t="shared" si="0"/>
        <v>0.44108761329305135</v>
      </c>
      <c r="E26" s="19">
        <f t="shared" si="3"/>
        <v>1.3428460108710232</v>
      </c>
      <c r="F26" s="30">
        <f t="shared" si="4"/>
        <v>17.872488584474887</v>
      </c>
      <c r="G26" s="2">
        <v>43285.811539351853</v>
      </c>
      <c r="H26" s="21">
        <v>664</v>
      </c>
      <c r="I26" s="9">
        <v>306</v>
      </c>
      <c r="J26" s="20">
        <f t="shared" si="1"/>
        <v>0.46084337349397592</v>
      </c>
      <c r="K26" s="19">
        <f t="shared" si="5"/>
        <v>1.4271278663039253</v>
      </c>
      <c r="L26" s="30">
        <f t="shared" si="6"/>
        <v>16.816993464052288</v>
      </c>
      <c r="M26" s="2">
        <v>43285.811539351853</v>
      </c>
      <c r="N26" s="21">
        <v>664</v>
      </c>
      <c r="O26" s="21">
        <v>280</v>
      </c>
      <c r="P26" s="20">
        <f t="shared" si="2"/>
        <v>0.42168674698795183</v>
      </c>
      <c r="Q26" s="19">
        <f t="shared" si="7"/>
        <v>1.2417769236455025</v>
      </c>
      <c r="R26">
        <f t="shared" si="8"/>
        <v>19.327142857142853</v>
      </c>
    </row>
    <row r="27" spans="1:18" x14ac:dyDescent="0.35">
      <c r="A27" s="2">
        <v>43286.339097222219</v>
      </c>
      <c r="B27" s="4">
        <v>746</v>
      </c>
      <c r="C27" s="9">
        <v>347</v>
      </c>
      <c r="D27" s="20">
        <f t="shared" si="0"/>
        <v>0.4651474530831099</v>
      </c>
      <c r="E27" s="19">
        <f t="shared" si="3"/>
        <v>1.4160937260881146</v>
      </c>
      <c r="F27" s="30">
        <f t="shared" si="4"/>
        <v>16.948030739673392</v>
      </c>
      <c r="G27" s="2">
        <v>43286.339097222219</v>
      </c>
      <c r="H27" s="23">
        <v>746</v>
      </c>
      <c r="I27" s="10">
        <v>304</v>
      </c>
      <c r="J27" s="20">
        <f t="shared" si="1"/>
        <v>0.40750670241286863</v>
      </c>
      <c r="K27" s="19">
        <f t="shared" si="5"/>
        <v>1.2619562397301736</v>
      </c>
      <c r="L27" s="30">
        <f t="shared" si="6"/>
        <v>19.018092105263161</v>
      </c>
      <c r="M27" s="2">
        <v>43286.339097222219</v>
      </c>
      <c r="N27" s="21">
        <v>758</v>
      </c>
      <c r="O27" s="22">
        <v>345</v>
      </c>
      <c r="P27" s="20">
        <f t="shared" si="2"/>
        <v>0.45514511873350921</v>
      </c>
      <c r="Q27" s="19">
        <f t="shared" si="7"/>
        <v>1.3403046441232174</v>
      </c>
      <c r="R27">
        <f t="shared" si="8"/>
        <v>17.906376811594203</v>
      </c>
    </row>
    <row r="28" spans="1:18" x14ac:dyDescent="0.35">
      <c r="A28" s="2">
        <v>43286.70175925926</v>
      </c>
      <c r="B28" s="4">
        <v>484</v>
      </c>
      <c r="C28" s="18">
        <v>224</v>
      </c>
      <c r="D28" s="20">
        <f t="shared" si="0"/>
        <v>0.46280991735537191</v>
      </c>
      <c r="E28" s="19">
        <f t="shared" si="3"/>
        <v>1.4089773382489124</v>
      </c>
      <c r="F28" s="30">
        <f t="shared" si="4"/>
        <v>17.033630952380953</v>
      </c>
      <c r="G28" s="2">
        <v>43286.70175925926</v>
      </c>
      <c r="H28" s="21">
        <v>526</v>
      </c>
      <c r="I28" s="18">
        <v>213</v>
      </c>
      <c r="J28" s="20">
        <f t="shared" si="1"/>
        <v>0.4049429657794677</v>
      </c>
      <c r="K28" s="19">
        <f t="shared" si="5"/>
        <v>1.2540169262848031</v>
      </c>
      <c r="L28" s="30">
        <f t="shared" si="6"/>
        <v>19.13849765258216</v>
      </c>
      <c r="M28" s="2">
        <v>43286.70175925926</v>
      </c>
      <c r="N28" s="21">
        <v>515</v>
      </c>
      <c r="O28" s="13">
        <v>229</v>
      </c>
      <c r="P28" s="20">
        <f t="shared" si="2"/>
        <v>0.44466019417475727</v>
      </c>
      <c r="Q28" s="19">
        <f t="shared" si="7"/>
        <v>1.309428792661862</v>
      </c>
      <c r="R28">
        <f t="shared" si="8"/>
        <v>18.328602620087338</v>
      </c>
    </row>
    <row r="29" spans="1:18" x14ac:dyDescent="0.35">
      <c r="A29" s="2">
        <v>43287.352812500001</v>
      </c>
      <c r="B29" s="4">
        <v>943</v>
      </c>
      <c r="C29" s="18">
        <v>420</v>
      </c>
      <c r="D29" s="20">
        <f t="shared" si="0"/>
        <v>0.44538706256627786</v>
      </c>
      <c r="E29" s="19">
        <f t="shared" si="3"/>
        <v>1.3559352433307403</v>
      </c>
      <c r="F29" s="30">
        <f t="shared" si="4"/>
        <v>17.699960317460317</v>
      </c>
      <c r="G29" s="2">
        <v>43287.352812500001</v>
      </c>
      <c r="H29" s="21">
        <v>942</v>
      </c>
      <c r="I29" s="18">
        <v>400</v>
      </c>
      <c r="J29" s="20">
        <f t="shared" si="1"/>
        <v>0.42462845010615713</v>
      </c>
      <c r="K29" s="19">
        <f t="shared" si="5"/>
        <v>1.314978426135196</v>
      </c>
      <c r="L29" s="30">
        <f t="shared" si="6"/>
        <v>18.251250000000002</v>
      </c>
      <c r="M29" s="2">
        <v>43287.352812500001</v>
      </c>
      <c r="N29" s="21">
        <v>941</v>
      </c>
      <c r="O29" s="14">
        <v>421</v>
      </c>
      <c r="P29" s="20">
        <f t="shared" si="2"/>
        <v>0.44739638682252925</v>
      </c>
      <c r="Q29" s="19">
        <f t="shared" si="7"/>
        <v>1.3174862924835218</v>
      </c>
      <c r="R29">
        <f t="shared" si="8"/>
        <v>18.21650831353919</v>
      </c>
    </row>
    <row r="30" spans="1:18" x14ac:dyDescent="0.35">
      <c r="A30" s="2">
        <v>43287.70753472222</v>
      </c>
      <c r="B30" s="4">
        <v>501</v>
      </c>
      <c r="C30" s="18">
        <v>217</v>
      </c>
      <c r="D30" s="20">
        <f t="shared" si="0"/>
        <v>0.43313373253493015</v>
      </c>
      <c r="E30" s="19">
        <f t="shared" si="3"/>
        <v>1.3186312364699777</v>
      </c>
      <c r="F30" s="30">
        <f t="shared" si="4"/>
        <v>18.200691244239628</v>
      </c>
      <c r="G30" s="2">
        <v>43287.70753472222</v>
      </c>
      <c r="H30" s="21">
        <v>502</v>
      </c>
      <c r="I30" s="18">
        <v>248</v>
      </c>
      <c r="J30" s="20">
        <f t="shared" si="1"/>
        <v>0.49402390438247012</v>
      </c>
      <c r="K30" s="19">
        <f t="shared" si="5"/>
        <v>1.5298804780876492</v>
      </c>
      <c r="L30" s="30">
        <f t="shared" si="6"/>
        <v>15.687500000000004</v>
      </c>
      <c r="M30" s="2">
        <v>43287.70753472222</v>
      </c>
      <c r="N30" s="21">
        <v>500</v>
      </c>
      <c r="O30" s="14">
        <v>225</v>
      </c>
      <c r="P30" s="20">
        <f t="shared" si="2"/>
        <v>0.45</v>
      </c>
      <c r="Q30" s="19">
        <f t="shared" si="7"/>
        <v>1.325153374233129</v>
      </c>
      <c r="R30">
        <f t="shared" si="8"/>
        <v>18.111111111111107</v>
      </c>
    </row>
    <row r="31" spans="1:18" x14ac:dyDescent="0.35">
      <c r="A31" s="2">
        <v>43288.368148148147</v>
      </c>
      <c r="B31" s="4">
        <v>958</v>
      </c>
      <c r="C31" s="18">
        <v>366</v>
      </c>
      <c r="D31" s="20">
        <f t="shared" si="0"/>
        <v>0.38204592901878914</v>
      </c>
      <c r="E31" s="19">
        <f t="shared" si="3"/>
        <v>1.1630996570550876</v>
      </c>
      <c r="F31" s="30">
        <f t="shared" si="4"/>
        <v>20.634517304189433</v>
      </c>
      <c r="G31" s="2">
        <v>43288.368148148147</v>
      </c>
      <c r="H31" s="21">
        <v>957</v>
      </c>
      <c r="I31" s="4">
        <v>354</v>
      </c>
      <c r="J31" s="20">
        <f t="shared" si="1"/>
        <v>0.36990595611285265</v>
      </c>
      <c r="K31" s="19">
        <f t="shared" si="5"/>
        <v>1.1455152189301243</v>
      </c>
      <c r="L31" s="30">
        <f t="shared" si="6"/>
        <v>20.951271186440678</v>
      </c>
      <c r="M31" s="2">
        <v>43288.368148148147</v>
      </c>
      <c r="N31" s="21">
        <v>957</v>
      </c>
      <c r="O31" s="15">
        <v>422</v>
      </c>
      <c r="P31" s="20">
        <f t="shared" si="2"/>
        <v>0.44096133751306166</v>
      </c>
      <c r="Q31" s="19">
        <f t="shared" si="7"/>
        <v>1.2985364540261939</v>
      </c>
      <c r="R31">
        <f t="shared" si="8"/>
        <v>18.48234597156398</v>
      </c>
    </row>
    <row r="32" spans="1:18" x14ac:dyDescent="0.35">
      <c r="A32" s="2">
        <v>43288.710520833331</v>
      </c>
      <c r="B32" s="4">
        <v>458</v>
      </c>
      <c r="C32" s="18">
        <v>214</v>
      </c>
      <c r="D32" s="20">
        <f t="shared" si="0"/>
        <v>0.46724890829694321</v>
      </c>
      <c r="E32" s="19">
        <f t="shared" si="3"/>
        <v>1.4224913910097214</v>
      </c>
      <c r="F32" s="30">
        <f t="shared" si="4"/>
        <v>16.871806853582555</v>
      </c>
      <c r="G32" s="2">
        <v>43288.710520833331</v>
      </c>
      <c r="H32" s="21">
        <v>459</v>
      </c>
      <c r="I32" s="4">
        <v>216</v>
      </c>
      <c r="J32" s="20">
        <f t="shared" si="1"/>
        <v>0.47058823529411764</v>
      </c>
      <c r="K32" s="19">
        <f t="shared" si="5"/>
        <v>1.4573055028462996</v>
      </c>
      <c r="L32" s="30">
        <f t="shared" si="6"/>
        <v>16.468750000000004</v>
      </c>
      <c r="M32" s="2">
        <v>43288.710520833331</v>
      </c>
      <c r="N32" s="21">
        <v>461</v>
      </c>
      <c r="O32" s="15">
        <v>204</v>
      </c>
      <c r="P32" s="20">
        <f t="shared" si="2"/>
        <v>0.44251626898047725</v>
      </c>
      <c r="Q32" s="19">
        <f t="shared" si="7"/>
        <v>1.303115393316743</v>
      </c>
      <c r="R32">
        <f t="shared" si="8"/>
        <v>18.417401960784311</v>
      </c>
    </row>
    <row r="33" spans="1:18" x14ac:dyDescent="0.35">
      <c r="A33" s="27">
        <v>43289.027060185188</v>
      </c>
      <c r="B33" s="5">
        <v>487</v>
      </c>
      <c r="C33" s="16">
        <v>184</v>
      </c>
      <c r="D33" s="20">
        <f t="shared" si="0"/>
        <v>0.37782340862422997</v>
      </c>
      <c r="E33" s="19">
        <f t="shared" si="3"/>
        <v>1.150244626678417</v>
      </c>
      <c r="F33" s="30">
        <f t="shared" si="4"/>
        <v>20.865126811594198</v>
      </c>
      <c r="G33" s="27">
        <v>43289.027060185188</v>
      </c>
      <c r="H33" s="21">
        <v>490</v>
      </c>
      <c r="I33" s="18">
        <v>224</v>
      </c>
      <c r="J33" s="20">
        <f t="shared" si="1"/>
        <v>0.45714285714285713</v>
      </c>
      <c r="K33" s="19">
        <f t="shared" si="5"/>
        <v>1.4156682027649767</v>
      </c>
      <c r="L33" s="30">
        <f t="shared" si="6"/>
        <v>16.953125000000004</v>
      </c>
      <c r="M33" s="27">
        <v>43289.027060185188</v>
      </c>
      <c r="N33" s="21">
        <v>485</v>
      </c>
      <c r="O33" s="3">
        <v>212</v>
      </c>
      <c r="P33" s="20">
        <f t="shared" si="2"/>
        <v>0.43711340206185567</v>
      </c>
      <c r="Q33" s="19">
        <f t="shared" si="7"/>
        <v>1.287205110366201</v>
      </c>
      <c r="R33">
        <f t="shared" si="8"/>
        <v>18.645047169811317</v>
      </c>
    </row>
    <row r="34" spans="1:18" x14ac:dyDescent="0.35">
      <c r="A34" s="2">
        <v>43289.429918981485</v>
      </c>
      <c r="B34" s="4">
        <v>580</v>
      </c>
      <c r="C34" s="18">
        <v>265</v>
      </c>
      <c r="D34" s="20">
        <f t="shared" ref="D34:D65" si="9">C34/B34</f>
        <v>0.45689655172413796</v>
      </c>
      <c r="E34" s="19">
        <f t="shared" si="3"/>
        <v>1.3909747029233797</v>
      </c>
      <c r="F34" s="30">
        <f t="shared" si="4"/>
        <v>17.254088050314465</v>
      </c>
      <c r="G34" s="2">
        <v>43289.429918981485</v>
      </c>
      <c r="H34" s="23">
        <v>578</v>
      </c>
      <c r="I34" s="16">
        <v>203</v>
      </c>
      <c r="J34" s="20">
        <f t="shared" ref="J34:J65" si="10">I34/H34</f>
        <v>0.35121107266435986</v>
      </c>
      <c r="K34" s="19">
        <f t="shared" si="5"/>
        <v>1.0876213863154369</v>
      </c>
      <c r="L34" s="30">
        <f t="shared" si="6"/>
        <v>22.066502463054189</v>
      </c>
      <c r="M34" s="2">
        <v>43289.429918981485</v>
      </c>
      <c r="N34" s="21">
        <v>578</v>
      </c>
      <c r="O34" s="3">
        <v>254</v>
      </c>
      <c r="P34" s="20">
        <f t="shared" ref="P34:P65" si="11">O34/N34</f>
        <v>0.43944636678200694</v>
      </c>
      <c r="Q34" s="19">
        <f t="shared" si="7"/>
        <v>1.2940751905237013</v>
      </c>
      <c r="R34">
        <f t="shared" si="8"/>
        <v>18.546062992125986</v>
      </c>
    </row>
    <row r="35" spans="1:18" x14ac:dyDescent="0.35">
      <c r="A35" s="2">
        <v>43289.779143518521</v>
      </c>
      <c r="B35" s="4">
        <v>490</v>
      </c>
      <c r="C35" s="18">
        <v>226</v>
      </c>
      <c r="D35" s="20">
        <f t="shared" si="9"/>
        <v>0.46122448979591835</v>
      </c>
      <c r="E35" s="19">
        <f t="shared" si="3"/>
        <v>1.4041506666091383</v>
      </c>
      <c r="F35" s="30">
        <f t="shared" si="4"/>
        <v>17.092182890855458</v>
      </c>
      <c r="G35" s="2">
        <v>43289.779143518521</v>
      </c>
      <c r="H35" s="21">
        <v>489</v>
      </c>
      <c r="I35" s="18">
        <v>226</v>
      </c>
      <c r="J35" s="20">
        <f t="shared" si="10"/>
        <v>0.46216768916155421</v>
      </c>
      <c r="K35" s="19">
        <f t="shared" si="5"/>
        <v>1.4312289728873935</v>
      </c>
      <c r="L35" s="30">
        <f t="shared" si="6"/>
        <v>16.768805309734514</v>
      </c>
      <c r="M35" s="2">
        <v>43289.779143518521</v>
      </c>
      <c r="N35" s="21">
        <v>486</v>
      </c>
      <c r="O35" s="3">
        <v>216</v>
      </c>
      <c r="P35" s="20">
        <f t="shared" si="11"/>
        <v>0.44444444444444442</v>
      </c>
      <c r="Q35" s="19">
        <f t="shared" si="7"/>
        <v>1.3087934560327197</v>
      </c>
      <c r="R35">
        <f t="shared" si="8"/>
        <v>18.337500000000002</v>
      </c>
    </row>
    <row r="36" spans="1:18" x14ac:dyDescent="0.35">
      <c r="A36" s="2">
        <v>43290.326898148145</v>
      </c>
      <c r="B36" s="4">
        <v>796</v>
      </c>
      <c r="C36" s="18">
        <v>361</v>
      </c>
      <c r="D36" s="20">
        <f t="shared" si="9"/>
        <v>0.45351758793969849</v>
      </c>
      <c r="E36" s="19">
        <f t="shared" si="3"/>
        <v>1.3806877941504563</v>
      </c>
      <c r="F36" s="30">
        <f t="shared" si="4"/>
        <v>17.38264081255771</v>
      </c>
      <c r="G36" s="2">
        <v>43290.326898148145</v>
      </c>
      <c r="H36" s="21">
        <v>801</v>
      </c>
      <c r="I36" s="18">
        <v>359</v>
      </c>
      <c r="J36" s="20">
        <f t="shared" si="10"/>
        <v>0.44818976279650435</v>
      </c>
      <c r="K36" s="19">
        <f t="shared" si="5"/>
        <v>1.3879424912407876</v>
      </c>
      <c r="L36" s="30">
        <f t="shared" si="6"/>
        <v>17.291782729805014</v>
      </c>
      <c r="M36" s="2">
        <v>43290.326898148145</v>
      </c>
      <c r="N36" s="21">
        <v>805</v>
      </c>
      <c r="O36" s="3">
        <v>356</v>
      </c>
      <c r="P36" s="20">
        <f t="shared" si="11"/>
        <v>0.44223602484472052</v>
      </c>
      <c r="Q36" s="19">
        <f t="shared" si="7"/>
        <v>1.3022901345120603</v>
      </c>
      <c r="R36">
        <f t="shared" si="8"/>
        <v>18.429073033707866</v>
      </c>
    </row>
    <row r="37" spans="1:18" x14ac:dyDescent="0.35">
      <c r="A37" s="2">
        <v>43290.666574074072</v>
      </c>
      <c r="B37" s="4">
        <v>489</v>
      </c>
      <c r="C37" s="18">
        <v>213</v>
      </c>
      <c r="D37" s="20">
        <f t="shared" si="9"/>
        <v>0.43558282208588955</v>
      </c>
      <c r="E37" s="19">
        <f t="shared" si="3"/>
        <v>1.3260872384855835</v>
      </c>
      <c r="F37" s="30">
        <f t="shared" si="4"/>
        <v>18.098356807511738</v>
      </c>
      <c r="G37" s="2">
        <v>43290.666574074072</v>
      </c>
      <c r="H37" s="21">
        <v>488</v>
      </c>
      <c r="I37" s="18">
        <v>196</v>
      </c>
      <c r="J37" s="20">
        <f t="shared" si="10"/>
        <v>0.40163934426229508</v>
      </c>
      <c r="K37" s="19">
        <f t="shared" si="5"/>
        <v>1.2437863564251717</v>
      </c>
      <c r="L37" s="30">
        <f t="shared" si="6"/>
        <v>19.295918367346943</v>
      </c>
      <c r="M37" s="2">
        <v>43290.666574074072</v>
      </c>
      <c r="N37" s="21">
        <v>487</v>
      </c>
      <c r="O37" s="3">
        <v>213</v>
      </c>
      <c r="P37" s="20">
        <f t="shared" si="11"/>
        <v>0.43737166324435317</v>
      </c>
      <c r="Q37" s="19">
        <f t="shared" si="7"/>
        <v>1.2879656340938008</v>
      </c>
      <c r="R37">
        <f t="shared" si="8"/>
        <v>18.634037558685446</v>
      </c>
    </row>
    <row r="38" spans="1:18" x14ac:dyDescent="0.35">
      <c r="A38" s="2">
        <v>43291.454733796294</v>
      </c>
      <c r="B38" s="5">
        <v>1133</v>
      </c>
      <c r="C38" s="16">
        <v>494</v>
      </c>
      <c r="D38" s="20">
        <f t="shared" si="9"/>
        <v>0.43601059135039716</v>
      </c>
      <c r="E38" s="19">
        <f t="shared" si="3"/>
        <v>1.3273895381492007</v>
      </c>
      <c r="F38" s="30">
        <f t="shared" si="4"/>
        <v>18.080600539811066</v>
      </c>
      <c r="G38" s="2">
        <v>43291.454733796294</v>
      </c>
      <c r="H38" s="23">
        <v>1133</v>
      </c>
      <c r="I38" s="16">
        <v>332</v>
      </c>
      <c r="J38" s="20">
        <f t="shared" si="10"/>
        <v>0.29302736098852605</v>
      </c>
      <c r="K38" s="19">
        <f t="shared" si="5"/>
        <v>0.90743956951285476</v>
      </c>
      <c r="L38" s="30">
        <f t="shared" si="6"/>
        <v>26.4480421686747</v>
      </c>
      <c r="M38" s="2">
        <v>43291.454733796294</v>
      </c>
      <c r="N38" s="21">
        <v>1134</v>
      </c>
      <c r="O38" s="3">
        <v>547</v>
      </c>
      <c r="P38" s="20">
        <f t="shared" si="11"/>
        <v>0.48236331569664903</v>
      </c>
      <c r="Q38" s="19">
        <f t="shared" si="7"/>
        <v>1.420456389781543</v>
      </c>
      <c r="R38">
        <f t="shared" si="8"/>
        <v>16.895978062157223</v>
      </c>
    </row>
    <row r="39" spans="1:18" x14ac:dyDescent="0.35">
      <c r="A39" s="2">
        <v>43291.674525462964</v>
      </c>
      <c r="B39" s="4">
        <v>317</v>
      </c>
      <c r="C39" s="18">
        <v>129</v>
      </c>
      <c r="D39" s="20">
        <f t="shared" si="9"/>
        <v>0.40694006309148267</v>
      </c>
      <c r="E39" s="19">
        <f t="shared" si="3"/>
        <v>1.2388872956696302</v>
      </c>
      <c r="F39" s="30">
        <f t="shared" si="4"/>
        <v>19.37222222222222</v>
      </c>
      <c r="G39" s="2">
        <v>43291.674525462964</v>
      </c>
      <c r="H39" s="21">
        <v>317</v>
      </c>
      <c r="I39" s="18">
        <v>148</v>
      </c>
      <c r="J39" s="20">
        <f t="shared" si="10"/>
        <v>0.46687697160883279</v>
      </c>
      <c r="K39" s="19">
        <f t="shared" si="5"/>
        <v>1.4458125572402563</v>
      </c>
      <c r="L39" s="30">
        <f t="shared" si="6"/>
        <v>16.599662162162165</v>
      </c>
      <c r="M39" s="2">
        <v>43291.674525462964</v>
      </c>
      <c r="N39" s="21">
        <v>314</v>
      </c>
      <c r="O39" s="3">
        <v>150</v>
      </c>
      <c r="P39" s="20">
        <f t="shared" si="11"/>
        <v>0.47770700636942676</v>
      </c>
      <c r="Q39" s="19">
        <f t="shared" si="7"/>
        <v>1.4067445586338947</v>
      </c>
      <c r="R39">
        <f t="shared" si="8"/>
        <v>17.060666666666666</v>
      </c>
    </row>
    <row r="40" spans="1:18" x14ac:dyDescent="0.35">
      <c r="A40" s="2">
        <v>43292.370833333334</v>
      </c>
      <c r="B40" s="4">
        <v>999</v>
      </c>
      <c r="C40" s="18">
        <v>444</v>
      </c>
      <c r="D40" s="20">
        <f t="shared" si="9"/>
        <v>0.44444444444444442</v>
      </c>
      <c r="E40" s="19">
        <f t="shared" si="3"/>
        <v>1.3530655391120505</v>
      </c>
      <c r="F40" s="30">
        <f t="shared" si="4"/>
        <v>17.737500000000004</v>
      </c>
      <c r="G40" s="2">
        <v>43292.370833333334</v>
      </c>
      <c r="H40" s="21">
        <v>1001</v>
      </c>
      <c r="I40" s="18">
        <v>448</v>
      </c>
      <c r="J40" s="20">
        <f t="shared" si="10"/>
        <v>0.44755244755244755</v>
      </c>
      <c r="K40" s="19">
        <f t="shared" si="5"/>
        <v>1.3859688698398376</v>
      </c>
      <c r="L40" s="30">
        <f t="shared" si="6"/>
        <v>17.31640625</v>
      </c>
      <c r="M40" s="2">
        <v>43292.370833333334</v>
      </c>
      <c r="N40" s="21">
        <v>1001</v>
      </c>
      <c r="O40" s="3">
        <v>473</v>
      </c>
      <c r="P40" s="20">
        <f t="shared" si="11"/>
        <v>0.47252747252747251</v>
      </c>
      <c r="Q40" s="19">
        <f t="shared" si="7"/>
        <v>1.3914919436391828</v>
      </c>
      <c r="R40">
        <f t="shared" si="8"/>
        <v>17.247674418604653</v>
      </c>
    </row>
    <row r="41" spans="1:18" x14ac:dyDescent="0.35">
      <c r="A41" s="2">
        <v>43292.76295138889</v>
      </c>
      <c r="B41" s="4">
        <v>565</v>
      </c>
      <c r="C41" s="18">
        <v>254</v>
      </c>
      <c r="D41" s="20">
        <f t="shared" si="9"/>
        <v>0.44955752212389383</v>
      </c>
      <c r="E41" s="19">
        <f t="shared" si="3"/>
        <v>1.3686317798274994</v>
      </c>
      <c r="F41" s="30">
        <f t="shared" si="4"/>
        <v>17.535761154855638</v>
      </c>
      <c r="G41" s="2">
        <v>43292.76295138889</v>
      </c>
      <c r="H41" s="21">
        <v>565</v>
      </c>
      <c r="I41" s="18">
        <v>262</v>
      </c>
      <c r="J41" s="20">
        <f t="shared" si="10"/>
        <v>0.46371681415929206</v>
      </c>
      <c r="K41" s="19">
        <f t="shared" si="5"/>
        <v>1.4360262632029688</v>
      </c>
      <c r="L41" s="30">
        <f t="shared" si="6"/>
        <v>16.712786259541986</v>
      </c>
      <c r="M41" s="2">
        <v>43292.76295138889</v>
      </c>
      <c r="N41" s="21">
        <v>564</v>
      </c>
      <c r="O41" s="3">
        <v>256</v>
      </c>
      <c r="P41" s="20">
        <f t="shared" si="11"/>
        <v>0.45390070921985815</v>
      </c>
      <c r="Q41" s="19">
        <f t="shared" si="7"/>
        <v>1.3366401253100118</v>
      </c>
      <c r="R41">
        <f t="shared" si="8"/>
        <v>17.955468749999998</v>
      </c>
    </row>
    <row r="42" spans="1:18" x14ac:dyDescent="0.35">
      <c r="A42" s="2">
        <v>43293.36614583333</v>
      </c>
      <c r="B42" s="4">
        <v>866</v>
      </c>
      <c r="C42" s="18">
        <v>365</v>
      </c>
      <c r="D42" s="20">
        <f t="shared" si="9"/>
        <v>0.42147806004618937</v>
      </c>
      <c r="E42" s="19">
        <f t="shared" si="3"/>
        <v>1.2831467367156717</v>
      </c>
      <c r="F42" s="30">
        <f t="shared" si="4"/>
        <v>18.704018264840183</v>
      </c>
      <c r="G42" s="2">
        <v>43293.36614583333</v>
      </c>
      <c r="H42" s="21">
        <v>866</v>
      </c>
      <c r="I42" s="18">
        <v>386</v>
      </c>
      <c r="J42" s="20">
        <f t="shared" si="10"/>
        <v>0.44572748267898382</v>
      </c>
      <c r="K42" s="19">
        <f t="shared" si="5"/>
        <v>1.3803173657155627</v>
      </c>
      <c r="L42" s="30">
        <f t="shared" si="6"/>
        <v>17.387305699481868</v>
      </c>
      <c r="M42" s="2">
        <v>43293.36614583333</v>
      </c>
      <c r="N42" s="21">
        <v>867</v>
      </c>
      <c r="O42" s="3">
        <v>390</v>
      </c>
      <c r="P42" s="20">
        <f t="shared" si="11"/>
        <v>0.44982698961937717</v>
      </c>
      <c r="Q42" s="19">
        <f t="shared" si="7"/>
        <v>1.3246438958116629</v>
      </c>
      <c r="R42">
        <f t="shared" si="8"/>
        <v>18.118076923076924</v>
      </c>
    </row>
    <row r="43" spans="1:18" x14ac:dyDescent="0.35">
      <c r="A43" s="2">
        <v>43293.622384259259</v>
      </c>
      <c r="B43" s="4">
        <v>370</v>
      </c>
      <c r="C43" s="18">
        <v>162</v>
      </c>
      <c r="D43" s="20">
        <f t="shared" si="9"/>
        <v>0.43783783783783786</v>
      </c>
      <c r="E43" s="19">
        <f t="shared" si="3"/>
        <v>1.3329524027198447</v>
      </c>
      <c r="F43" s="30">
        <f t="shared" si="4"/>
        <v>18.005144032921809</v>
      </c>
      <c r="G43" s="2">
        <v>43293.622384259259</v>
      </c>
      <c r="H43" s="21">
        <v>369</v>
      </c>
      <c r="I43" s="18">
        <v>171</v>
      </c>
      <c r="J43" s="20">
        <f t="shared" si="10"/>
        <v>0.46341463414634149</v>
      </c>
      <c r="K43" s="19">
        <f t="shared" si="5"/>
        <v>1.4350904799370574</v>
      </c>
      <c r="L43" s="30">
        <f t="shared" si="6"/>
        <v>16.723684210526315</v>
      </c>
      <c r="M43" s="2">
        <v>43293.622384259259</v>
      </c>
      <c r="N43" s="21">
        <v>368</v>
      </c>
      <c r="O43" s="17">
        <v>161</v>
      </c>
      <c r="P43" s="20">
        <f t="shared" si="11"/>
        <v>0.4375</v>
      </c>
      <c r="Q43" s="19">
        <f t="shared" si="7"/>
        <v>1.2883435582822087</v>
      </c>
      <c r="R43">
        <f t="shared" si="8"/>
        <v>18.628571428571426</v>
      </c>
    </row>
    <row r="44" spans="1:18" x14ac:dyDescent="0.35">
      <c r="A44" s="2">
        <v>43294.343923611108</v>
      </c>
      <c r="B44" s="4">
        <v>1037</v>
      </c>
      <c r="C44" s="18">
        <v>455</v>
      </c>
      <c r="D44" s="20">
        <f t="shared" si="9"/>
        <v>0.43876567020250723</v>
      </c>
      <c r="E44" s="19">
        <f t="shared" si="3"/>
        <v>1.3357770932169353</v>
      </c>
      <c r="F44" s="30">
        <f t="shared" si="4"/>
        <v>17.967069597069599</v>
      </c>
      <c r="G44" s="2">
        <v>43294.343923611108</v>
      </c>
      <c r="H44" s="23">
        <v>1037</v>
      </c>
      <c r="I44" s="16">
        <v>295</v>
      </c>
      <c r="J44" s="20">
        <f t="shared" si="10"/>
        <v>0.28447444551591128</v>
      </c>
      <c r="K44" s="19">
        <f t="shared" si="5"/>
        <v>0.8809531215976607</v>
      </c>
      <c r="L44" s="30">
        <f t="shared" si="6"/>
        <v>27.243220338983051</v>
      </c>
      <c r="M44" s="2">
        <v>43294.343923611108</v>
      </c>
      <c r="N44" s="21">
        <v>1039</v>
      </c>
      <c r="O44" s="3">
        <v>395</v>
      </c>
      <c r="P44" s="20">
        <f t="shared" si="11"/>
        <v>0.38017324350336862</v>
      </c>
      <c r="Q44" s="19">
        <f t="shared" si="7"/>
        <v>1.1195285698258708</v>
      </c>
      <c r="R44">
        <f t="shared" si="8"/>
        <v>21.437594936708859</v>
      </c>
    </row>
    <row r="45" spans="1:18" x14ac:dyDescent="0.35">
      <c r="A45" s="2">
        <v>43294.553553240738</v>
      </c>
      <c r="B45" s="4">
        <v>302</v>
      </c>
      <c r="C45" s="18">
        <v>132</v>
      </c>
      <c r="D45" s="20">
        <f t="shared" si="9"/>
        <v>0.4370860927152318</v>
      </c>
      <c r="E45" s="19">
        <f t="shared" si="3"/>
        <v>1.3306637917757587</v>
      </c>
      <c r="F45" s="30">
        <f t="shared" si="4"/>
        <v>18.036111111111111</v>
      </c>
      <c r="G45" s="2">
        <v>43294.553553240738</v>
      </c>
      <c r="H45" s="21">
        <v>302</v>
      </c>
      <c r="I45" s="18">
        <v>165</v>
      </c>
      <c r="J45" s="20">
        <f t="shared" si="10"/>
        <v>0.54635761589403975</v>
      </c>
      <c r="K45" s="19">
        <f t="shared" si="5"/>
        <v>1.6919461653492844</v>
      </c>
      <c r="L45" s="30">
        <f t="shared" si="6"/>
        <v>14.184848484848484</v>
      </c>
      <c r="M45" s="2">
        <v>43294.553553240738</v>
      </c>
      <c r="N45" s="21">
        <v>301</v>
      </c>
      <c r="O45" s="3">
        <v>124</v>
      </c>
      <c r="P45" s="20">
        <f t="shared" si="11"/>
        <v>0.41196013289036543</v>
      </c>
      <c r="Q45" s="19">
        <f t="shared" si="7"/>
        <v>1.2131341336648798</v>
      </c>
      <c r="R45">
        <f t="shared" si="8"/>
        <v>19.783467741935485</v>
      </c>
    </row>
    <row r="46" spans="1:18" x14ac:dyDescent="0.35">
      <c r="A46" s="2">
        <v>43294.769386574073</v>
      </c>
      <c r="B46" s="4">
        <v>309</v>
      </c>
      <c r="C46" s="18">
        <v>147</v>
      </c>
      <c r="D46" s="20">
        <f t="shared" si="9"/>
        <v>0.47572815533980584</v>
      </c>
      <c r="E46" s="19">
        <f t="shared" si="3"/>
        <v>1.4483055891951804</v>
      </c>
      <c r="F46" s="30">
        <f t="shared" si="4"/>
        <v>16.571088435374151</v>
      </c>
      <c r="G46" s="2">
        <v>43294.769386574073</v>
      </c>
      <c r="H46" s="21">
        <v>308</v>
      </c>
      <c r="I46" s="18">
        <v>166</v>
      </c>
      <c r="J46" s="20">
        <f t="shared" si="10"/>
        <v>0.53896103896103897</v>
      </c>
      <c r="K46" s="19">
        <f t="shared" si="5"/>
        <v>1.6690406367825721</v>
      </c>
      <c r="L46" s="30">
        <f t="shared" si="6"/>
        <v>14.379518072289159</v>
      </c>
      <c r="M46" s="2">
        <v>43294.769386574073</v>
      </c>
      <c r="N46" s="21">
        <v>310</v>
      </c>
      <c r="O46" s="3">
        <v>185</v>
      </c>
      <c r="P46" s="20">
        <f t="shared" si="11"/>
        <v>0.59677419354838712</v>
      </c>
      <c r="Q46" s="19">
        <f t="shared" si="7"/>
        <v>1.757371858301999</v>
      </c>
      <c r="R46">
        <f t="shared" si="8"/>
        <v>13.656756756756755</v>
      </c>
    </row>
    <row r="47" spans="1:18" x14ac:dyDescent="0.35">
      <c r="A47" s="2">
        <v>43295.373344907406</v>
      </c>
      <c r="B47" s="4">
        <v>872</v>
      </c>
      <c r="C47" s="18">
        <v>425</v>
      </c>
      <c r="D47" s="20">
        <f t="shared" si="9"/>
        <v>0.48738532110091742</v>
      </c>
      <c r="E47" s="19">
        <f t="shared" si="3"/>
        <v>1.4837946350641038</v>
      </c>
      <c r="F47" s="30">
        <f t="shared" si="4"/>
        <v>16.174745098039217</v>
      </c>
      <c r="G47" s="2">
        <v>43295.373344907406</v>
      </c>
      <c r="H47" s="21">
        <v>870</v>
      </c>
      <c r="I47" s="16">
        <v>235</v>
      </c>
      <c r="J47" s="20">
        <f t="shared" si="10"/>
        <v>0.27011494252873564</v>
      </c>
      <c r="K47" s="19">
        <f t="shared" si="5"/>
        <v>0.83648498331479415</v>
      </c>
      <c r="L47" s="30">
        <f t="shared" si="6"/>
        <v>28.691489361702128</v>
      </c>
      <c r="M47" s="2">
        <v>43295.373344907406</v>
      </c>
      <c r="N47" s="21">
        <v>866</v>
      </c>
      <c r="O47" s="3">
        <v>510</v>
      </c>
      <c r="P47" s="20">
        <f t="shared" si="11"/>
        <v>0.5889145496535797</v>
      </c>
      <c r="Q47" s="19">
        <f t="shared" si="7"/>
        <v>1.7342268946853878</v>
      </c>
      <c r="R47">
        <f t="shared" si="8"/>
        <v>13.839019607843138</v>
      </c>
    </row>
    <row r="48" spans="1:18" x14ac:dyDescent="0.35">
      <c r="A48" s="2">
        <v>43295.689282407409</v>
      </c>
      <c r="B48" s="4">
        <v>451</v>
      </c>
      <c r="C48" s="18">
        <v>192</v>
      </c>
      <c r="D48" s="20">
        <f t="shared" si="9"/>
        <v>0.42572062084257206</v>
      </c>
      <c r="E48" s="19">
        <f t="shared" si="3"/>
        <v>1.2960627780408114</v>
      </c>
      <c r="F48" s="30">
        <f t="shared" si="4"/>
        <v>18.517621527777777</v>
      </c>
      <c r="G48" s="2">
        <v>43295.689282407409</v>
      </c>
      <c r="H48" s="21">
        <v>453</v>
      </c>
      <c r="I48" s="18">
        <v>186</v>
      </c>
      <c r="J48" s="20">
        <f t="shared" si="10"/>
        <v>0.41059602649006621</v>
      </c>
      <c r="K48" s="19">
        <f t="shared" si="5"/>
        <v>1.2715231788079469</v>
      </c>
      <c r="L48" s="30">
        <f t="shared" si="6"/>
        <v>18.875000000000004</v>
      </c>
      <c r="M48" s="2">
        <v>43295.689282407409</v>
      </c>
      <c r="N48" s="21">
        <v>457</v>
      </c>
      <c r="O48" s="3">
        <v>233</v>
      </c>
      <c r="P48" s="20">
        <f t="shared" si="11"/>
        <v>0.50984682713347917</v>
      </c>
      <c r="Q48" s="19">
        <f t="shared" si="7"/>
        <v>1.5013894295955217</v>
      </c>
      <c r="R48">
        <f t="shared" si="8"/>
        <v>15.985193133047208</v>
      </c>
    </row>
    <row r="49" spans="1:18" x14ac:dyDescent="0.35">
      <c r="A49" s="2">
        <v>43295.891631944447</v>
      </c>
      <c r="B49" s="4">
        <v>292</v>
      </c>
      <c r="C49" s="18">
        <v>119</v>
      </c>
      <c r="D49" s="20">
        <f t="shared" si="9"/>
        <v>0.40753424657534248</v>
      </c>
      <c r="E49" s="19">
        <f t="shared" si="3"/>
        <v>1.2406962263604506</v>
      </c>
      <c r="F49" s="30">
        <f t="shared" si="4"/>
        <v>19.343977591036417</v>
      </c>
      <c r="G49" s="2">
        <v>43295.891631944447</v>
      </c>
      <c r="H49" s="21">
        <v>291</v>
      </c>
      <c r="I49" s="18">
        <v>119</v>
      </c>
      <c r="J49" s="20">
        <f t="shared" si="10"/>
        <v>0.40893470790378006</v>
      </c>
      <c r="K49" s="19">
        <f t="shared" si="5"/>
        <v>1.2663784502826736</v>
      </c>
      <c r="L49" s="30">
        <f t="shared" si="6"/>
        <v>18.95168067226891</v>
      </c>
      <c r="M49" s="2">
        <v>43295.891631944447</v>
      </c>
      <c r="N49" s="21">
        <v>290</v>
      </c>
      <c r="O49" s="3">
        <v>157</v>
      </c>
      <c r="P49" s="20">
        <f t="shared" si="11"/>
        <v>0.54137931034482756</v>
      </c>
      <c r="Q49" s="19">
        <f t="shared" si="7"/>
        <v>1.5942458218743387</v>
      </c>
      <c r="R49">
        <f t="shared" si="8"/>
        <v>15.054140127388536</v>
      </c>
    </row>
    <row r="50" spans="1:18" x14ac:dyDescent="0.35">
      <c r="A50" s="2">
        <v>43296.618090277778</v>
      </c>
      <c r="B50" s="4">
        <v>1042</v>
      </c>
      <c r="C50" s="18">
        <v>421</v>
      </c>
      <c r="D50" s="20">
        <f t="shared" si="9"/>
        <v>0.40403071017274472</v>
      </c>
      <c r="E50" s="19">
        <f t="shared" si="3"/>
        <v>1.2300300690248467</v>
      </c>
      <c r="F50" s="30">
        <f t="shared" si="4"/>
        <v>19.511718131433096</v>
      </c>
      <c r="G50" s="2">
        <v>43296.618090277778</v>
      </c>
      <c r="H50" s="21">
        <v>1044</v>
      </c>
      <c r="I50" s="18">
        <v>390</v>
      </c>
      <c r="J50" s="20">
        <f t="shared" si="10"/>
        <v>0.37356321839080459</v>
      </c>
      <c r="K50" s="19">
        <f t="shared" si="5"/>
        <v>1.1568409343715238</v>
      </c>
      <c r="L50" s="30">
        <f t="shared" si="6"/>
        <v>20.746153846153849</v>
      </c>
      <c r="M50" s="2">
        <v>43296.618090277778</v>
      </c>
      <c r="N50" s="21">
        <v>1044</v>
      </c>
      <c r="O50" s="3">
        <v>556</v>
      </c>
      <c r="P50" s="20">
        <f t="shared" si="11"/>
        <v>0.53256704980842917</v>
      </c>
      <c r="Q50" s="19">
        <f t="shared" si="7"/>
        <v>1.5682956067978282</v>
      </c>
      <c r="R50">
        <f t="shared" si="8"/>
        <v>15.303237410071942</v>
      </c>
    </row>
    <row r="51" spans="1:18" x14ac:dyDescent="0.35">
      <c r="A51" s="2">
        <v>43297.362627314818</v>
      </c>
      <c r="B51" s="4">
        <v>1035</v>
      </c>
      <c r="C51" s="18">
        <v>535</v>
      </c>
      <c r="D51" s="20">
        <f t="shared" si="9"/>
        <v>0.51690821256038644</v>
      </c>
      <c r="E51" s="19">
        <f t="shared" si="3"/>
        <v>1.5736740509237981</v>
      </c>
      <c r="F51" s="30">
        <f t="shared" si="4"/>
        <v>15.250934579439253</v>
      </c>
      <c r="G51" s="2">
        <v>43297.362627314818</v>
      </c>
      <c r="H51" s="21">
        <v>1071</v>
      </c>
      <c r="I51" s="18">
        <v>520</v>
      </c>
      <c r="J51" s="20">
        <f t="shared" si="10"/>
        <v>0.48552754435107376</v>
      </c>
      <c r="K51" s="19">
        <f t="shared" si="5"/>
        <v>1.5035691696033251</v>
      </c>
      <c r="L51" s="30">
        <f t="shared" si="6"/>
        <v>15.962019230769233</v>
      </c>
      <c r="M51" s="2">
        <v>43297.362627314818</v>
      </c>
      <c r="N51" s="21">
        <v>1070</v>
      </c>
      <c r="O51" s="3">
        <v>553</v>
      </c>
      <c r="P51" s="20">
        <f t="shared" si="11"/>
        <v>0.51682242990654204</v>
      </c>
      <c r="Q51" s="19">
        <f t="shared" si="7"/>
        <v>1.5219310819333753</v>
      </c>
      <c r="R51">
        <f t="shared" si="8"/>
        <v>15.769439421338156</v>
      </c>
    </row>
    <row r="52" spans="1:18" x14ac:dyDescent="0.35">
      <c r="A52" s="2">
        <v>43297.648148148146</v>
      </c>
      <c r="B52" s="4">
        <v>409</v>
      </c>
      <c r="C52" s="18">
        <v>199</v>
      </c>
      <c r="D52" s="20">
        <f t="shared" si="9"/>
        <v>0.48655256723716384</v>
      </c>
      <c r="E52" s="19">
        <f t="shared" si="3"/>
        <v>1.4812594013139873</v>
      </c>
      <c r="F52" s="30">
        <f t="shared" si="4"/>
        <v>16.202428810720267</v>
      </c>
      <c r="G52" s="2">
        <v>43297.648148148146</v>
      </c>
      <c r="H52" s="21">
        <v>410</v>
      </c>
      <c r="I52" s="18">
        <v>188</v>
      </c>
      <c r="J52" s="20">
        <f t="shared" si="10"/>
        <v>0.45853658536585368</v>
      </c>
      <c r="K52" s="19">
        <f t="shared" si="5"/>
        <v>1.4199842643587726</v>
      </c>
      <c r="L52" s="30">
        <f t="shared" si="6"/>
        <v>16.901595744680851</v>
      </c>
      <c r="M52" s="2">
        <v>43297.648148148146</v>
      </c>
      <c r="N52" s="21">
        <v>410</v>
      </c>
      <c r="O52" s="3">
        <v>215</v>
      </c>
      <c r="P52" s="20">
        <f t="shared" si="11"/>
        <v>0.52439024390243905</v>
      </c>
      <c r="Q52" s="19">
        <f t="shared" si="7"/>
        <v>1.5442166691605568</v>
      </c>
      <c r="R52">
        <f t="shared" si="8"/>
        <v>15.541860465116279</v>
      </c>
    </row>
    <row r="53" spans="1:18" x14ac:dyDescent="0.35">
      <c r="A53" s="2">
        <v>43298.364479166667</v>
      </c>
      <c r="B53" s="4">
        <v>1031</v>
      </c>
      <c r="C53" s="18">
        <v>506</v>
      </c>
      <c r="D53" s="20">
        <f t="shared" si="9"/>
        <v>0.49078564500484967</v>
      </c>
      <c r="E53" s="19">
        <f t="shared" si="3"/>
        <v>1.4941465725306207</v>
      </c>
      <c r="F53" s="30">
        <f t="shared" si="4"/>
        <v>16.06268115942029</v>
      </c>
      <c r="G53" s="2">
        <v>43298.364479166667</v>
      </c>
      <c r="H53" s="23">
        <v>1029</v>
      </c>
      <c r="I53" s="16">
        <v>278</v>
      </c>
      <c r="J53" s="20">
        <f t="shared" si="10"/>
        <v>0.27016520894071916</v>
      </c>
      <c r="K53" s="19">
        <f t="shared" si="5"/>
        <v>0.83664064704222696</v>
      </c>
      <c r="L53" s="30">
        <f t="shared" si="6"/>
        <v>28.686151079136692</v>
      </c>
      <c r="M53" s="2">
        <v>43298.364479166667</v>
      </c>
      <c r="N53" s="21">
        <v>1029</v>
      </c>
      <c r="O53" s="3">
        <v>494</v>
      </c>
      <c r="P53" s="20">
        <f t="shared" si="11"/>
        <v>0.48007774538386783</v>
      </c>
      <c r="Q53" s="19">
        <f t="shared" si="7"/>
        <v>1.4137258759770339</v>
      </c>
      <c r="R53">
        <f t="shared" si="8"/>
        <v>16.976417004048585</v>
      </c>
    </row>
    <row r="54" spans="1:18" x14ac:dyDescent="0.35">
      <c r="A54" s="2">
        <v>43298.712534722225</v>
      </c>
      <c r="B54" s="4">
        <v>499</v>
      </c>
      <c r="C54" s="18">
        <v>242</v>
      </c>
      <c r="D54" s="20">
        <f t="shared" si="9"/>
        <v>0.4849699398797595</v>
      </c>
      <c r="E54" s="19">
        <f t="shared" si="3"/>
        <v>1.4764412546022276</v>
      </c>
      <c r="F54" s="30">
        <f t="shared" si="4"/>
        <v>16.255303030303033</v>
      </c>
      <c r="G54" s="2">
        <v>43298.712534722225</v>
      </c>
      <c r="H54" s="21">
        <v>500</v>
      </c>
      <c r="I54" s="18">
        <v>208</v>
      </c>
      <c r="J54" s="20">
        <f t="shared" si="10"/>
        <v>0.41599999999999998</v>
      </c>
      <c r="K54" s="19">
        <f t="shared" si="5"/>
        <v>1.288258064516129</v>
      </c>
      <c r="L54" s="30">
        <f t="shared" si="6"/>
        <v>18.629807692307693</v>
      </c>
      <c r="M54" s="2">
        <v>43298.712534722225</v>
      </c>
      <c r="N54" s="21">
        <v>500</v>
      </c>
      <c r="O54" s="18">
        <v>258</v>
      </c>
      <c r="P54" s="20">
        <f t="shared" si="11"/>
        <v>0.51600000000000001</v>
      </c>
      <c r="Q54" s="19">
        <f t="shared" si="7"/>
        <v>1.5195092024539876</v>
      </c>
      <c r="R54">
        <f t="shared" si="8"/>
        <v>15.794573643410853</v>
      </c>
    </row>
    <row r="55" spans="1:18" x14ac:dyDescent="0.35">
      <c r="A55" s="2">
        <v>43299.372766203705</v>
      </c>
      <c r="B55" s="4">
        <v>950</v>
      </c>
      <c r="C55" s="18">
        <v>463</v>
      </c>
      <c r="D55" s="20">
        <f t="shared" si="9"/>
        <v>0.48736842105263156</v>
      </c>
      <c r="E55" s="19">
        <f t="shared" si="3"/>
        <v>1.4837431845999778</v>
      </c>
      <c r="F55" s="30">
        <f t="shared" si="4"/>
        <v>16.175305975521958</v>
      </c>
      <c r="G55" s="2">
        <v>43299.372766203705</v>
      </c>
      <c r="H55" s="21">
        <v>950</v>
      </c>
      <c r="I55" s="18">
        <v>401</v>
      </c>
      <c r="J55" s="20">
        <f t="shared" si="10"/>
        <v>0.42210526315789476</v>
      </c>
      <c r="K55" s="19">
        <f t="shared" si="5"/>
        <v>1.3071646859083192</v>
      </c>
      <c r="L55" s="30">
        <f t="shared" si="6"/>
        <v>18.360349127182044</v>
      </c>
      <c r="M55" s="2">
        <v>43299.372766203705</v>
      </c>
      <c r="N55" s="23">
        <v>949</v>
      </c>
      <c r="O55" s="16">
        <v>357</v>
      </c>
      <c r="P55" s="20">
        <f t="shared" si="11"/>
        <v>0.37618545837723921</v>
      </c>
      <c r="Q55" s="19">
        <f t="shared" si="7"/>
        <v>1.1077853989022994</v>
      </c>
      <c r="R55">
        <f t="shared" si="8"/>
        <v>21.66484593837535</v>
      </c>
    </row>
    <row r="56" spans="1:18" x14ac:dyDescent="0.35">
      <c r="A56" s="2">
        <v>43299.567835648151</v>
      </c>
      <c r="B56" s="4">
        <v>280</v>
      </c>
      <c r="C56" s="18">
        <v>127</v>
      </c>
      <c r="D56" s="20">
        <f t="shared" si="9"/>
        <v>0.45357142857142857</v>
      </c>
      <c r="E56" s="19">
        <f t="shared" si="3"/>
        <v>1.3808517064331018</v>
      </c>
      <c r="F56" s="30">
        <f t="shared" si="4"/>
        <v>17.380577427821521</v>
      </c>
      <c r="G56" s="2">
        <v>43299.567835648151</v>
      </c>
      <c r="H56" s="21">
        <v>280</v>
      </c>
      <c r="I56" s="18">
        <v>114</v>
      </c>
      <c r="J56" s="20">
        <f t="shared" si="10"/>
        <v>0.40714285714285714</v>
      </c>
      <c r="K56" s="19">
        <f t="shared" si="5"/>
        <v>1.2608294930875577</v>
      </c>
      <c r="L56" s="30">
        <f t="shared" si="6"/>
        <v>19.035087719298243</v>
      </c>
      <c r="M56" s="2">
        <v>43299.567835648151</v>
      </c>
      <c r="N56" s="21">
        <v>276</v>
      </c>
      <c r="O56" s="18">
        <v>105</v>
      </c>
      <c r="P56" s="20">
        <f t="shared" si="11"/>
        <v>0.38043478260869568</v>
      </c>
      <c r="Q56" s="19">
        <f t="shared" si="7"/>
        <v>1.1202987463323555</v>
      </c>
      <c r="R56">
        <f t="shared" si="8"/>
        <v>21.42285714285714</v>
      </c>
    </row>
    <row r="57" spans="1:18" x14ac:dyDescent="0.35">
      <c r="A57" s="2">
        <v>43299.82104166667</v>
      </c>
      <c r="B57" s="4">
        <v>359</v>
      </c>
      <c r="C57" s="18">
        <v>196</v>
      </c>
      <c r="D57" s="20">
        <f t="shared" si="9"/>
        <v>0.54596100278551529</v>
      </c>
      <c r="E57" s="19">
        <f t="shared" si="3"/>
        <v>1.6621222917783132</v>
      </c>
      <c r="F57" s="30">
        <f t="shared" si="4"/>
        <v>14.43937074829932</v>
      </c>
      <c r="G57" s="2">
        <v>43299.82104166667</v>
      </c>
      <c r="H57" s="21">
        <v>363</v>
      </c>
      <c r="I57" s="18">
        <v>189</v>
      </c>
      <c r="J57" s="20">
        <f t="shared" si="10"/>
        <v>0.52066115702479343</v>
      </c>
      <c r="K57" s="19">
        <f t="shared" si="5"/>
        <v>1.6123700346574248</v>
      </c>
      <c r="L57" s="30">
        <f t="shared" si="6"/>
        <v>14.884920634920634</v>
      </c>
      <c r="M57" s="2">
        <v>43299.82104166667</v>
      </c>
      <c r="N57" s="21">
        <v>363</v>
      </c>
      <c r="O57" s="18">
        <v>164</v>
      </c>
      <c r="P57" s="20">
        <f t="shared" si="11"/>
        <v>0.45179063360881544</v>
      </c>
      <c r="Q57" s="19">
        <f t="shared" si="7"/>
        <v>1.3304264057192112</v>
      </c>
      <c r="R57">
        <f t="shared" si="8"/>
        <v>18.039329268292679</v>
      </c>
    </row>
    <row r="58" spans="1:18" x14ac:dyDescent="0.35">
      <c r="A58" s="2">
        <v>43300.347303240742</v>
      </c>
      <c r="B58" s="4">
        <v>761</v>
      </c>
      <c r="C58" s="18">
        <v>405</v>
      </c>
      <c r="D58" s="20">
        <f t="shared" si="9"/>
        <v>0.53219448094612354</v>
      </c>
      <c r="E58" s="19">
        <f t="shared" si="3"/>
        <v>1.6202115276161055</v>
      </c>
      <c r="F58" s="30">
        <f t="shared" si="4"/>
        <v>14.812880658436214</v>
      </c>
      <c r="G58" s="2">
        <v>43300.347303240742</v>
      </c>
      <c r="H58" s="21">
        <v>751</v>
      </c>
      <c r="I58" s="18">
        <v>388</v>
      </c>
      <c r="J58" s="20">
        <f t="shared" si="10"/>
        <v>0.51664447403462055</v>
      </c>
      <c r="K58" s="19">
        <f t="shared" si="5"/>
        <v>1.5999312744297924</v>
      </c>
      <c r="L58" s="30">
        <f t="shared" si="6"/>
        <v>15.000644329896907</v>
      </c>
      <c r="M58" s="2">
        <v>43300.347303240742</v>
      </c>
      <c r="N58" s="21">
        <v>752</v>
      </c>
      <c r="O58" s="18">
        <v>427</v>
      </c>
      <c r="P58" s="20">
        <f t="shared" si="11"/>
        <v>0.56781914893617025</v>
      </c>
      <c r="Q58" s="19">
        <f t="shared" si="7"/>
        <v>1.6721054692598878</v>
      </c>
      <c r="R58">
        <f t="shared" si="8"/>
        <v>14.353161592505856</v>
      </c>
    </row>
    <row r="59" spans="1:18" x14ac:dyDescent="0.35">
      <c r="A59" s="2">
        <v>43300.711064814815</v>
      </c>
      <c r="B59" s="4">
        <v>518</v>
      </c>
      <c r="C59" s="18">
        <v>269</v>
      </c>
      <c r="D59" s="20">
        <f t="shared" si="9"/>
        <v>0.51930501930501927</v>
      </c>
      <c r="E59" s="19">
        <f t="shared" si="3"/>
        <v>1.5809708832964646</v>
      </c>
      <c r="F59" s="30">
        <f t="shared" si="4"/>
        <v>15.180545229244116</v>
      </c>
      <c r="G59" s="2">
        <v>43300.711064814815</v>
      </c>
      <c r="H59" s="21">
        <v>519</v>
      </c>
      <c r="I59" s="18">
        <v>271</v>
      </c>
      <c r="J59" s="20">
        <f t="shared" si="10"/>
        <v>0.52215799614643543</v>
      </c>
      <c r="K59" s="19">
        <f t="shared" si="5"/>
        <v>1.6170054074212192</v>
      </c>
      <c r="L59" s="30">
        <f t="shared" si="6"/>
        <v>14.842250922509228</v>
      </c>
      <c r="M59" s="2">
        <v>43300.711064814815</v>
      </c>
      <c r="N59" s="21">
        <v>520</v>
      </c>
      <c r="O59" s="18">
        <v>278</v>
      </c>
      <c r="P59" s="20">
        <f t="shared" si="11"/>
        <v>0.5346153846153846</v>
      </c>
      <c r="Q59" s="19">
        <f t="shared" si="7"/>
        <v>1.5743275129778196</v>
      </c>
      <c r="R59">
        <f t="shared" si="8"/>
        <v>15.244604316546765</v>
      </c>
    </row>
    <row r="60" spans="1:18" x14ac:dyDescent="0.35">
      <c r="A60" s="2">
        <v>43300.87158564815</v>
      </c>
      <c r="B60" s="4">
        <v>224</v>
      </c>
      <c r="C60" s="18">
        <v>147</v>
      </c>
      <c r="D60" s="20">
        <f t="shared" si="9"/>
        <v>0.65625</v>
      </c>
      <c r="E60" s="19">
        <f t="shared" si="3"/>
        <v>1.9978858350951376</v>
      </c>
      <c r="F60" s="30">
        <f t="shared" si="4"/>
        <v>12.012698412698411</v>
      </c>
      <c r="G60" s="2">
        <v>43300.87158564815</v>
      </c>
      <c r="H60" s="21">
        <v>229</v>
      </c>
      <c r="I60" s="18">
        <v>119</v>
      </c>
      <c r="J60" s="20">
        <f t="shared" si="10"/>
        <v>0.51965065502183405</v>
      </c>
      <c r="K60" s="19">
        <f t="shared" si="5"/>
        <v>1.6092407381321312</v>
      </c>
      <c r="L60" s="30">
        <f t="shared" si="6"/>
        <v>14.913865546218487</v>
      </c>
      <c r="M60" s="2">
        <v>43300.87158564815</v>
      </c>
      <c r="N60" s="21">
        <v>250</v>
      </c>
      <c r="O60" s="18">
        <v>130</v>
      </c>
      <c r="P60" s="20">
        <f t="shared" si="11"/>
        <v>0.52</v>
      </c>
      <c r="Q60" s="19">
        <f t="shared" si="7"/>
        <v>1.5312883435582825</v>
      </c>
      <c r="R60">
        <f t="shared" si="8"/>
        <v>15.673076923076922</v>
      </c>
    </row>
    <row r="61" spans="1:18" x14ac:dyDescent="0.35">
      <c r="A61" s="2">
        <v>43301.306620370371</v>
      </c>
      <c r="B61" s="4">
        <v>624</v>
      </c>
      <c r="C61" s="18">
        <v>327</v>
      </c>
      <c r="D61" s="20">
        <f t="shared" si="9"/>
        <v>0.52403846153846156</v>
      </c>
      <c r="E61" s="19">
        <f t="shared" si="3"/>
        <v>1.5953813628232232</v>
      </c>
      <c r="F61" s="30">
        <f t="shared" si="4"/>
        <v>15.0434250764526</v>
      </c>
      <c r="G61" s="2">
        <v>43301.306620370371</v>
      </c>
      <c r="H61" s="21">
        <v>623</v>
      </c>
      <c r="I61" s="18">
        <v>328</v>
      </c>
      <c r="J61" s="20">
        <f t="shared" si="10"/>
        <v>0.5264847512038523</v>
      </c>
      <c r="K61" s="19">
        <f t="shared" si="5"/>
        <v>1.6304043908248327</v>
      </c>
      <c r="L61" s="30">
        <f t="shared" si="6"/>
        <v>14.720274390243905</v>
      </c>
      <c r="M61" s="2">
        <v>43301.306620370371</v>
      </c>
      <c r="N61" s="21">
        <v>625</v>
      </c>
      <c r="O61" s="18">
        <v>348</v>
      </c>
      <c r="P61" s="20">
        <f t="shared" si="11"/>
        <v>0.55679999999999996</v>
      </c>
      <c r="Q61" s="19">
        <f t="shared" si="7"/>
        <v>1.6396564417177912</v>
      </c>
      <c r="R61">
        <f t="shared" si="8"/>
        <v>14.637212643678163</v>
      </c>
    </row>
    <row r="62" spans="1:18" x14ac:dyDescent="0.35">
      <c r="A62" s="2">
        <v>43301.723773148151</v>
      </c>
      <c r="B62" s="4">
        <v>578</v>
      </c>
      <c r="C62" s="18">
        <v>297</v>
      </c>
      <c r="D62" s="20">
        <f t="shared" si="9"/>
        <v>0.51384083044982698</v>
      </c>
      <c r="E62" s="19">
        <f t="shared" si="3"/>
        <v>1.5643357206083528</v>
      </c>
      <c r="F62" s="30">
        <f t="shared" si="4"/>
        <v>15.341975308641976</v>
      </c>
      <c r="G62" s="2">
        <v>43301.723773148151</v>
      </c>
      <c r="H62" s="21">
        <v>575</v>
      </c>
      <c r="I62" s="18">
        <v>284</v>
      </c>
      <c r="J62" s="20">
        <f t="shared" si="10"/>
        <v>0.49391304347826087</v>
      </c>
      <c r="K62" s="19">
        <f t="shared" si="5"/>
        <v>1.5295371669004205</v>
      </c>
      <c r="L62" s="30">
        <f t="shared" si="6"/>
        <v>15.691021126760567</v>
      </c>
      <c r="M62" s="2">
        <v>43301.723773148151</v>
      </c>
      <c r="N62" s="21">
        <v>579</v>
      </c>
      <c r="O62" s="18">
        <v>322</v>
      </c>
      <c r="P62" s="20">
        <f t="shared" si="11"/>
        <v>0.55613126079447328</v>
      </c>
      <c r="Q62" s="19">
        <f t="shared" si="7"/>
        <v>1.6376871483518234</v>
      </c>
      <c r="R62">
        <f t="shared" si="8"/>
        <v>14.654813664596269</v>
      </c>
    </row>
    <row r="63" spans="1:18" x14ac:dyDescent="0.35">
      <c r="A63" s="2">
        <v>43301.848993055559</v>
      </c>
      <c r="B63" s="4">
        <v>174</v>
      </c>
      <c r="C63" s="18">
        <v>90</v>
      </c>
      <c r="D63" s="20">
        <f t="shared" si="9"/>
        <v>0.51724137931034486</v>
      </c>
      <c r="E63" s="19">
        <f t="shared" si="3"/>
        <v>1.5746883429321281</v>
      </c>
      <c r="F63" s="30">
        <f t="shared" si="4"/>
        <v>15.24111111111111</v>
      </c>
      <c r="G63" s="2">
        <v>43301.848993055559</v>
      </c>
      <c r="H63" s="21">
        <v>175</v>
      </c>
      <c r="I63" s="18">
        <v>101</v>
      </c>
      <c r="J63" s="20">
        <f t="shared" si="10"/>
        <v>0.57714285714285718</v>
      </c>
      <c r="K63" s="19">
        <f t="shared" si="5"/>
        <v>1.7872811059907836</v>
      </c>
      <c r="L63" s="30">
        <f t="shared" si="6"/>
        <v>13.428217821782178</v>
      </c>
      <c r="M63" s="2">
        <v>43301.848993055559</v>
      </c>
      <c r="N63" s="21">
        <v>178</v>
      </c>
      <c r="O63" s="18">
        <v>103</v>
      </c>
      <c r="P63" s="20">
        <f t="shared" si="11"/>
        <v>0.5786516853932584</v>
      </c>
      <c r="Q63" s="19">
        <f t="shared" si="7"/>
        <v>1.7040049631212519</v>
      </c>
      <c r="R63">
        <f t="shared" si="8"/>
        <v>14.084466019417476</v>
      </c>
    </row>
    <row r="64" spans="1:18" x14ac:dyDescent="0.35">
      <c r="A64" s="2">
        <v>43302.334502314814</v>
      </c>
      <c r="B64" s="4">
        <v>702</v>
      </c>
      <c r="C64" s="18">
        <v>360</v>
      </c>
      <c r="D64" s="20">
        <f t="shared" si="9"/>
        <v>0.51282051282051277</v>
      </c>
      <c r="E64" s="19">
        <f t="shared" si="3"/>
        <v>1.5612294682062127</v>
      </c>
      <c r="F64" s="30">
        <f t="shared" si="4"/>
        <v>15.372499999999997</v>
      </c>
      <c r="G64" s="2">
        <v>43302.334502314814</v>
      </c>
      <c r="H64" s="21">
        <v>698</v>
      </c>
      <c r="I64" s="18">
        <v>375</v>
      </c>
      <c r="J64" s="20">
        <f t="shared" si="10"/>
        <v>0.53724928366762181</v>
      </c>
      <c r="K64" s="19">
        <f t="shared" si="5"/>
        <v>1.6637397171642481</v>
      </c>
      <c r="L64" s="30">
        <f t="shared" si="6"/>
        <v>14.425333333333333</v>
      </c>
      <c r="M64" s="2">
        <v>43302.334502314814</v>
      </c>
      <c r="N64" s="18">
        <v>696</v>
      </c>
      <c r="O64" s="18">
        <v>392</v>
      </c>
      <c r="P64" s="20">
        <f t="shared" si="11"/>
        <v>0.56321839080459768</v>
      </c>
      <c r="Q64" s="19">
        <f t="shared" si="7"/>
        <v>1.6585572244552571</v>
      </c>
      <c r="R64">
        <f t="shared" si="8"/>
        <v>14.470408163265304</v>
      </c>
    </row>
    <row r="65" spans="1:18" x14ac:dyDescent="0.35">
      <c r="A65" s="2">
        <v>43302.697465277779</v>
      </c>
      <c r="B65" s="4">
        <v>499</v>
      </c>
      <c r="C65" s="18">
        <v>253</v>
      </c>
      <c r="D65" s="20">
        <f t="shared" si="9"/>
        <v>0.50701402805611218</v>
      </c>
      <c r="E65" s="19">
        <f t="shared" si="3"/>
        <v>1.5435522207205108</v>
      </c>
      <c r="F65" s="30">
        <f t="shared" si="4"/>
        <v>15.548550724637682</v>
      </c>
      <c r="G65" s="2">
        <v>43302.697465277779</v>
      </c>
      <c r="H65" s="21">
        <v>503</v>
      </c>
      <c r="I65" s="18">
        <v>254</v>
      </c>
      <c r="J65" s="20">
        <f t="shared" si="10"/>
        <v>0.50497017892644136</v>
      </c>
      <c r="K65" s="19">
        <f t="shared" si="5"/>
        <v>1.563778618610915</v>
      </c>
      <c r="L65" s="30">
        <f t="shared" si="6"/>
        <v>15.347440944881891</v>
      </c>
      <c r="M65" s="2">
        <v>43302.697465277779</v>
      </c>
      <c r="N65" s="21">
        <v>504</v>
      </c>
      <c r="O65" s="18">
        <v>281</v>
      </c>
      <c r="P65" s="20">
        <f t="shared" si="11"/>
        <v>0.55753968253968256</v>
      </c>
      <c r="Q65" s="19">
        <f t="shared" si="7"/>
        <v>1.6418346479696175</v>
      </c>
      <c r="R65">
        <f t="shared" si="8"/>
        <v>14.617793594306049</v>
      </c>
    </row>
    <row r="66" spans="1:18" x14ac:dyDescent="0.35">
      <c r="A66" s="2">
        <v>43302.814317129632</v>
      </c>
      <c r="B66" s="4">
        <v>176</v>
      </c>
      <c r="C66" s="18">
        <v>92</v>
      </c>
      <c r="D66" s="20">
        <f t="shared" ref="D66:D68" si="12">C66/B66</f>
        <v>0.52272727272727271</v>
      </c>
      <c r="E66" s="19">
        <f t="shared" si="3"/>
        <v>1.5913895829329232</v>
      </c>
      <c r="F66" s="30">
        <f t="shared" si="4"/>
        <v>15.081159420289856</v>
      </c>
      <c r="G66" s="2">
        <v>43302.814317129632</v>
      </c>
      <c r="H66" s="21">
        <v>178</v>
      </c>
      <c r="I66" s="18">
        <v>84</v>
      </c>
      <c r="J66" s="20">
        <f t="shared" ref="J66:J68" si="13">I66/H66</f>
        <v>0.47191011235955055</v>
      </c>
      <c r="K66" s="19">
        <f t="shared" si="5"/>
        <v>1.4613990576295759</v>
      </c>
      <c r="L66" s="30">
        <f t="shared" si="6"/>
        <v>16.422619047619047</v>
      </c>
      <c r="M66" s="2">
        <v>43302.814317129632</v>
      </c>
      <c r="N66" s="21">
        <v>182</v>
      </c>
      <c r="O66" s="18">
        <v>94</v>
      </c>
      <c r="P66" s="20">
        <f t="shared" ref="P66:P68" si="14">O66/N66</f>
        <v>0.51648351648351654</v>
      </c>
      <c r="Q66" s="19">
        <f t="shared" si="7"/>
        <v>1.5209330546753861</v>
      </c>
      <c r="R66">
        <f t="shared" si="8"/>
        <v>15.779787234042551</v>
      </c>
    </row>
    <row r="67" spans="1:18" x14ac:dyDescent="0.35">
      <c r="A67" s="2">
        <v>43303.385497685187</v>
      </c>
      <c r="B67" s="4">
        <v>817</v>
      </c>
      <c r="C67" s="18">
        <v>422</v>
      </c>
      <c r="D67" s="20">
        <f t="shared" si="12"/>
        <v>0.51652386780905757</v>
      </c>
      <c r="E67" s="19">
        <f t="shared" ref="E67:E68" si="15">((D67/1000)*1440)/0.473</f>
        <v>1.5725039527379343</v>
      </c>
      <c r="F67" s="30">
        <f t="shared" ref="F67:F68" si="16">1/(E67/24)</f>
        <v>15.262282780410741</v>
      </c>
      <c r="G67" s="2">
        <v>43303.385497685187</v>
      </c>
      <c r="H67" s="23">
        <v>508</v>
      </c>
      <c r="I67" s="16">
        <v>240</v>
      </c>
      <c r="J67" s="20">
        <f t="shared" si="13"/>
        <v>0.47244094488188976</v>
      </c>
      <c r="K67" s="19">
        <f t="shared" ref="K67:K68" si="17">((J67/1000)*1440)/0.465</f>
        <v>1.4630429260858522</v>
      </c>
      <c r="L67" s="30">
        <f t="shared" ref="L67:L68" si="18">1/(K67/24)</f>
        <v>16.404166666666669</v>
      </c>
      <c r="M67" s="2">
        <v>43303.385497685187</v>
      </c>
      <c r="N67" s="21">
        <v>820</v>
      </c>
      <c r="O67" s="18">
        <v>448</v>
      </c>
      <c r="P67" s="20">
        <f t="shared" si="14"/>
        <v>0.54634146341463419</v>
      </c>
      <c r="Q67" s="19">
        <f t="shared" ref="Q67:Q68" si="19">((P67/1000)*1440)/0.489</f>
        <v>1.6088582971719292</v>
      </c>
      <c r="R67">
        <f t="shared" ref="R67:R68" si="20">1/(Q67/24)</f>
        <v>14.91741071428571</v>
      </c>
    </row>
    <row r="68" spans="1:18" x14ac:dyDescent="0.35">
      <c r="A68" s="2">
        <v>43303.472245370373</v>
      </c>
      <c r="B68" s="4">
        <v>144</v>
      </c>
      <c r="C68" s="18">
        <v>52</v>
      </c>
      <c r="D68" s="20">
        <f t="shared" si="12"/>
        <v>0.3611111111111111</v>
      </c>
      <c r="E68" s="19">
        <f t="shared" si="15"/>
        <v>1.0993657505285412</v>
      </c>
      <c r="F68" s="30">
        <f t="shared" si="16"/>
        <v>21.830769230769231</v>
      </c>
      <c r="G68" s="2">
        <v>43303.472245370373</v>
      </c>
      <c r="H68" s="21">
        <v>145</v>
      </c>
      <c r="I68" s="18">
        <v>48</v>
      </c>
      <c r="J68" s="20">
        <f t="shared" si="13"/>
        <v>0.33103448275862069</v>
      </c>
      <c r="K68" s="19">
        <f t="shared" si="17"/>
        <v>1.0251390433815351</v>
      </c>
      <c r="L68" s="30">
        <f t="shared" si="18"/>
        <v>23.411458333333336</v>
      </c>
      <c r="M68" s="2">
        <v>43303.472245370373</v>
      </c>
      <c r="N68" s="21">
        <v>146</v>
      </c>
      <c r="O68" s="18">
        <v>72</v>
      </c>
      <c r="P68" s="20">
        <f t="shared" si="14"/>
        <v>0.49315068493150682</v>
      </c>
      <c r="Q68" s="19">
        <f t="shared" si="19"/>
        <v>1.4522228758719218</v>
      </c>
      <c r="R68">
        <f t="shared" si="20"/>
        <v>16.526388888888892</v>
      </c>
    </row>
    <row r="69" spans="1:18" x14ac:dyDescent="0.35">
      <c r="F69" s="30"/>
    </row>
    <row r="78" spans="1:18" x14ac:dyDescent="0.35">
      <c r="C78" s="1" t="s">
        <v>4</v>
      </c>
      <c r="I78" s="1"/>
    </row>
    <row r="79" spans="1:18" x14ac:dyDescent="0.35">
      <c r="C79" s="3" t="s">
        <v>5</v>
      </c>
      <c r="D79" s="20"/>
      <c r="J79" s="20"/>
    </row>
    <row r="80" spans="1:18" x14ac:dyDescent="0.35">
      <c r="C80" s="3" t="s">
        <v>6</v>
      </c>
    </row>
    <row r="81" spans="3:10" x14ac:dyDescent="0.35">
      <c r="C81" s="3" t="s">
        <v>7</v>
      </c>
    </row>
    <row r="83" spans="3:10" x14ac:dyDescent="0.35">
      <c r="C83" s="18" t="s">
        <v>8</v>
      </c>
      <c r="D83" s="20"/>
      <c r="I83" s="18"/>
      <c r="J83" s="20"/>
    </row>
    <row r="84" spans="3:10" x14ac:dyDescent="0.35">
      <c r="C84" s="18" t="s">
        <v>7</v>
      </c>
      <c r="I84" s="18"/>
    </row>
    <row r="85" spans="3:10" x14ac:dyDescent="0.35">
      <c r="C85" s="18" t="s">
        <v>9</v>
      </c>
      <c r="I8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0F69C-EFFC-43B6-B2F0-DA58F828BC7B}">
  <dimension ref="A1:R22"/>
  <sheetViews>
    <sheetView topLeftCell="I1" workbookViewId="0">
      <selection activeCell="Q2" sqref="Q2:Q22"/>
    </sheetView>
  </sheetViews>
  <sheetFormatPr defaultColWidth="14.26953125" defaultRowHeight="14.5" x14ac:dyDescent="0.35"/>
  <cols>
    <col min="5" max="5" width="29.54296875" customWidth="1"/>
    <col min="6" max="6" width="18.1796875" customWidth="1"/>
    <col min="11" max="11" width="24.7265625" customWidth="1"/>
    <col min="12" max="12" width="16.7265625" customWidth="1"/>
    <col min="17" max="17" width="16.26953125" customWidth="1"/>
    <col min="18" max="18" width="17.90625" customWidth="1"/>
  </cols>
  <sheetData>
    <row r="1" spans="1:18" ht="72.5" x14ac:dyDescent="0.35">
      <c r="A1" s="24" t="s">
        <v>0</v>
      </c>
      <c r="B1" s="25" t="s">
        <v>1</v>
      </c>
      <c r="C1" s="25" t="s">
        <v>2</v>
      </c>
      <c r="D1" s="6" t="s">
        <v>3</v>
      </c>
      <c r="E1" s="24" t="s">
        <v>10</v>
      </c>
      <c r="F1" s="29" t="s">
        <v>15</v>
      </c>
      <c r="G1" s="24" t="s">
        <v>0</v>
      </c>
      <c r="H1" s="25" t="s">
        <v>11</v>
      </c>
      <c r="I1" s="25" t="s">
        <v>12</v>
      </c>
      <c r="J1" s="6" t="s">
        <v>3</v>
      </c>
      <c r="K1" s="24" t="s">
        <v>13</v>
      </c>
      <c r="L1" s="29" t="s">
        <v>15</v>
      </c>
      <c r="M1" s="24" t="s">
        <v>0</v>
      </c>
      <c r="N1" s="25" t="s">
        <v>14</v>
      </c>
      <c r="O1" s="25" t="s">
        <v>17</v>
      </c>
      <c r="P1" s="6" t="s">
        <v>3</v>
      </c>
      <c r="Q1" s="24" t="s">
        <v>18</v>
      </c>
      <c r="R1" s="28" t="s">
        <v>15</v>
      </c>
    </row>
    <row r="2" spans="1:18" x14ac:dyDescent="0.35">
      <c r="A2" s="31">
        <v>43303.790358796294</v>
      </c>
      <c r="B2">
        <v>413</v>
      </c>
      <c r="C2">
        <v>433</v>
      </c>
      <c r="D2">
        <f>C2/B2</f>
        <v>1.0484261501210654</v>
      </c>
      <c r="E2">
        <f>((D2/1000)*1440)/0.473</f>
        <v>3.1918259115736456</v>
      </c>
      <c r="F2">
        <f>(1/(E2/24))</f>
        <v>7.5192070823710537</v>
      </c>
      <c r="G2" s="31">
        <v>43303.790358796294</v>
      </c>
      <c r="H2" s="33">
        <v>416</v>
      </c>
      <c r="I2" s="33">
        <v>195</v>
      </c>
      <c r="J2">
        <f>I2/H2</f>
        <v>0.46875</v>
      </c>
      <c r="K2">
        <f>((J2/1000)*1440)/0.465</f>
        <v>1.4516129032258063</v>
      </c>
      <c r="L2">
        <f>(1/(K2/24))</f>
        <v>16.533333333333335</v>
      </c>
      <c r="M2" s="31">
        <v>43303.790358796294</v>
      </c>
      <c r="N2">
        <v>415</v>
      </c>
      <c r="O2">
        <v>467</v>
      </c>
      <c r="P2">
        <f>O2/N2</f>
        <v>1.1253012048192772</v>
      </c>
      <c r="Q2">
        <f>((P2/1000)*1440)/0.489</f>
        <v>3.3137704190997117</v>
      </c>
      <c r="R2">
        <f>(1/(Q2/24))</f>
        <v>7.242505353319058</v>
      </c>
    </row>
    <row r="3" spans="1:18" x14ac:dyDescent="0.35">
      <c r="A3" s="31">
        <v>43304.354305555556</v>
      </c>
      <c r="B3">
        <v>809</v>
      </c>
      <c r="C3">
        <v>778</v>
      </c>
      <c r="D3">
        <f t="shared" ref="D3:D22" si="0">C3/B3</f>
        <v>0.96168108776266992</v>
      </c>
      <c r="E3">
        <f t="shared" ref="E3:E22" si="1">((D3/1000)*1440)/0.473</f>
        <v>2.9277394638017857</v>
      </c>
      <c r="F3">
        <f t="shared" ref="F3:F22" si="2">(1/(E3/24))</f>
        <v>8.1974507283633251</v>
      </c>
      <c r="G3" s="31">
        <v>43304.354305555556</v>
      </c>
      <c r="H3" s="33">
        <v>807</v>
      </c>
      <c r="I3" s="33">
        <v>105</v>
      </c>
      <c r="J3">
        <f t="shared" ref="J3:J22" si="3">I3/H3</f>
        <v>0.13011152416356878</v>
      </c>
      <c r="K3">
        <f t="shared" ref="K3:K22" si="4">((J3/1000)*1440)/0.465</f>
        <v>0.40292601031298719</v>
      </c>
      <c r="L3">
        <f t="shared" ref="L3:L22" si="5">(1/(K3/24))</f>
        <v>59.56428571428571</v>
      </c>
      <c r="M3" s="31">
        <v>43304.354305555556</v>
      </c>
      <c r="N3">
        <v>812</v>
      </c>
      <c r="O3">
        <v>798</v>
      </c>
      <c r="P3">
        <f t="shared" ref="P3:P22" si="6">O3/N3</f>
        <v>0.98275862068965514</v>
      </c>
      <c r="Q3">
        <f t="shared" ref="Q3:Q22" si="7">((P3/1000)*1440)/0.489</f>
        <v>2.8940131161413154</v>
      </c>
      <c r="R3">
        <f t="shared" ref="R3:R22" si="8">(1/(Q3/24))</f>
        <v>8.2929824561403525</v>
      </c>
    </row>
    <row r="4" spans="1:18" x14ac:dyDescent="0.35">
      <c r="A4" s="31">
        <v>43304.571956018517</v>
      </c>
      <c r="B4">
        <v>315</v>
      </c>
      <c r="C4">
        <v>288</v>
      </c>
      <c r="D4">
        <f t="shared" si="0"/>
        <v>0.91428571428571426</v>
      </c>
      <c r="E4">
        <f t="shared" si="1"/>
        <v>2.7834491090305042</v>
      </c>
      <c r="F4">
        <f t="shared" si="2"/>
        <v>8.6223958333333339</v>
      </c>
      <c r="G4" s="31">
        <v>43304.571956018517</v>
      </c>
      <c r="H4" s="33">
        <v>260</v>
      </c>
      <c r="I4" s="33">
        <v>132</v>
      </c>
      <c r="J4">
        <f t="shared" si="3"/>
        <v>0.50769230769230766</v>
      </c>
      <c r="K4">
        <f t="shared" si="4"/>
        <v>1.5722084367245655</v>
      </c>
      <c r="L4">
        <f t="shared" si="5"/>
        <v>15.265151515151519</v>
      </c>
      <c r="M4" s="31">
        <v>43304.571956018517</v>
      </c>
      <c r="N4">
        <v>312</v>
      </c>
      <c r="O4">
        <v>289</v>
      </c>
      <c r="P4">
        <f t="shared" si="6"/>
        <v>0.92628205128205132</v>
      </c>
      <c r="Q4">
        <f t="shared" si="7"/>
        <v>2.7277017461066544</v>
      </c>
      <c r="R4">
        <f t="shared" si="8"/>
        <v>8.7986159169550167</v>
      </c>
    </row>
    <row r="5" spans="1:18" x14ac:dyDescent="0.35">
      <c r="A5" s="31">
        <v>43304.759560185186</v>
      </c>
      <c r="B5">
        <v>268</v>
      </c>
      <c r="C5">
        <v>203</v>
      </c>
      <c r="D5">
        <f t="shared" si="0"/>
        <v>0.7574626865671642</v>
      </c>
      <c r="E5">
        <f t="shared" si="1"/>
        <v>2.3060174813038405</v>
      </c>
      <c r="F5">
        <f t="shared" si="2"/>
        <v>10.407553366174055</v>
      </c>
      <c r="G5" s="31">
        <v>43304.759560185186</v>
      </c>
      <c r="H5" s="34">
        <v>79</v>
      </c>
      <c r="I5" s="34">
        <v>59</v>
      </c>
      <c r="J5">
        <f t="shared" si="3"/>
        <v>0.74683544303797467</v>
      </c>
      <c r="K5">
        <f t="shared" si="4"/>
        <v>2.3127807268272762</v>
      </c>
      <c r="L5">
        <f t="shared" si="5"/>
        <v>10.377118644067798</v>
      </c>
      <c r="M5" s="31">
        <v>43304.759560185186</v>
      </c>
      <c r="N5">
        <v>269</v>
      </c>
      <c r="O5">
        <v>214</v>
      </c>
      <c r="P5">
        <f t="shared" si="6"/>
        <v>0.79553903345724908</v>
      </c>
      <c r="Q5">
        <f t="shared" si="7"/>
        <v>2.3426916322667459</v>
      </c>
      <c r="R5">
        <f t="shared" si="8"/>
        <v>10.244626168224299</v>
      </c>
    </row>
    <row r="6" spans="1:18" x14ac:dyDescent="0.35">
      <c r="A6" s="31">
        <v>43304.861689814818</v>
      </c>
      <c r="B6">
        <v>148</v>
      </c>
      <c r="C6">
        <v>135</v>
      </c>
      <c r="D6">
        <f t="shared" si="0"/>
        <v>0.91216216216216217</v>
      </c>
      <c r="E6">
        <f t="shared" si="1"/>
        <v>2.7769841723330093</v>
      </c>
      <c r="F6">
        <f t="shared" si="2"/>
        <v>8.6424691358024699</v>
      </c>
      <c r="G6" s="31">
        <v>43304.861689814818</v>
      </c>
      <c r="H6" s="34">
        <v>148</v>
      </c>
      <c r="I6" s="34">
        <v>124</v>
      </c>
      <c r="J6">
        <f t="shared" si="3"/>
        <v>0.83783783783783783</v>
      </c>
      <c r="K6">
        <f t="shared" si="4"/>
        <v>2.5945945945945947</v>
      </c>
      <c r="L6">
        <f t="shared" si="5"/>
        <v>9.25</v>
      </c>
      <c r="M6" s="31">
        <v>43304.861689814818</v>
      </c>
      <c r="N6">
        <v>146</v>
      </c>
      <c r="O6">
        <v>124</v>
      </c>
      <c r="P6">
        <f t="shared" si="6"/>
        <v>0.84931506849315064</v>
      </c>
      <c r="Q6">
        <f t="shared" si="7"/>
        <v>2.5010505084460881</v>
      </c>
      <c r="R6">
        <f t="shared" si="8"/>
        <v>9.5959677419354819</v>
      </c>
    </row>
    <row r="7" spans="1:18" x14ac:dyDescent="0.35">
      <c r="A7" s="31">
        <v>43305.403379629628</v>
      </c>
      <c r="B7">
        <v>778</v>
      </c>
      <c r="C7">
        <v>707</v>
      </c>
      <c r="D7">
        <f t="shared" si="0"/>
        <v>0.90874035989717228</v>
      </c>
      <c r="E7">
        <f t="shared" si="1"/>
        <v>2.7665668461985797</v>
      </c>
      <c r="F7">
        <f t="shared" si="2"/>
        <v>8.6750117868929735</v>
      </c>
      <c r="G7" s="31">
        <v>43305.403379629628</v>
      </c>
      <c r="H7" s="34">
        <v>778</v>
      </c>
      <c r="I7" s="34">
        <v>648</v>
      </c>
      <c r="J7">
        <f t="shared" si="3"/>
        <v>0.83290488431876608</v>
      </c>
      <c r="K7">
        <f t="shared" si="4"/>
        <v>2.5793183514387592</v>
      </c>
      <c r="L7">
        <f t="shared" si="5"/>
        <v>9.3047839506172849</v>
      </c>
      <c r="M7" s="31">
        <v>43305.403379629628</v>
      </c>
      <c r="N7">
        <v>778</v>
      </c>
      <c r="O7">
        <v>657</v>
      </c>
      <c r="P7">
        <f t="shared" si="6"/>
        <v>0.84447300771208222</v>
      </c>
      <c r="Q7">
        <f t="shared" si="7"/>
        <v>2.4867916791521441</v>
      </c>
      <c r="R7">
        <f t="shared" si="8"/>
        <v>9.6509893455098936</v>
      </c>
    </row>
    <row r="8" spans="1:18" x14ac:dyDescent="0.35">
      <c r="A8" s="31">
        <v>43305.505520833336</v>
      </c>
      <c r="B8">
        <v>148</v>
      </c>
      <c r="C8">
        <v>132</v>
      </c>
      <c r="D8">
        <f t="shared" si="0"/>
        <v>0.89189189189189189</v>
      </c>
      <c r="E8">
        <f t="shared" si="1"/>
        <v>2.7152734129478318</v>
      </c>
      <c r="F8">
        <f t="shared" si="2"/>
        <v>8.8388888888888886</v>
      </c>
      <c r="G8" s="31">
        <v>43305.505520833336</v>
      </c>
      <c r="H8" s="34">
        <v>148</v>
      </c>
      <c r="I8" s="34">
        <v>122</v>
      </c>
      <c r="J8">
        <f t="shared" si="3"/>
        <v>0.82432432432432434</v>
      </c>
      <c r="K8">
        <f t="shared" si="4"/>
        <v>2.5527462946817785</v>
      </c>
      <c r="L8">
        <f t="shared" si="5"/>
        <v>9.4016393442622963</v>
      </c>
      <c r="M8" s="31">
        <v>43305.505520833336</v>
      </c>
      <c r="N8">
        <v>125</v>
      </c>
      <c r="O8">
        <v>116</v>
      </c>
      <c r="P8">
        <f t="shared" si="6"/>
        <v>0.92800000000000005</v>
      </c>
      <c r="Q8">
        <f t="shared" si="7"/>
        <v>2.7327607361963189</v>
      </c>
      <c r="R8">
        <f t="shared" si="8"/>
        <v>8.7823275862068968</v>
      </c>
    </row>
    <row r="9" spans="1:18" x14ac:dyDescent="0.35">
      <c r="A9" s="31">
        <v>43305.686782407407</v>
      </c>
      <c r="B9">
        <v>259</v>
      </c>
      <c r="C9">
        <v>231</v>
      </c>
      <c r="D9">
        <f t="shared" si="0"/>
        <v>0.89189189189189189</v>
      </c>
      <c r="E9">
        <f t="shared" si="1"/>
        <v>2.7152734129478318</v>
      </c>
      <c r="F9">
        <f t="shared" si="2"/>
        <v>8.8388888888888886</v>
      </c>
      <c r="G9" s="31">
        <v>43305.686782407407</v>
      </c>
      <c r="H9" s="34">
        <v>260</v>
      </c>
      <c r="I9" s="34">
        <v>214</v>
      </c>
      <c r="J9">
        <f t="shared" si="3"/>
        <v>0.82307692307692304</v>
      </c>
      <c r="K9">
        <f t="shared" si="4"/>
        <v>2.5488833746898258</v>
      </c>
      <c r="L9">
        <f t="shared" si="5"/>
        <v>9.4158878504672909</v>
      </c>
      <c r="M9" s="31">
        <v>43305.686782407407</v>
      </c>
      <c r="N9">
        <v>260</v>
      </c>
      <c r="O9">
        <v>218</v>
      </c>
      <c r="P9">
        <f t="shared" si="6"/>
        <v>0.83846153846153848</v>
      </c>
      <c r="Q9">
        <f t="shared" si="7"/>
        <v>2.4690891930155736</v>
      </c>
      <c r="R9">
        <f t="shared" si="8"/>
        <v>9.7201834862385308</v>
      </c>
    </row>
    <row r="10" spans="1:18" x14ac:dyDescent="0.35">
      <c r="A10" s="31">
        <v>43305.816064814811</v>
      </c>
      <c r="B10">
        <v>185</v>
      </c>
      <c r="C10">
        <v>164</v>
      </c>
      <c r="D10">
        <f t="shared" si="0"/>
        <v>0.88648648648648654</v>
      </c>
      <c r="E10">
        <f t="shared" si="1"/>
        <v>2.6988172104451178</v>
      </c>
      <c r="F10">
        <f t="shared" si="2"/>
        <v>8.8927845528455265</v>
      </c>
      <c r="G10" s="31">
        <v>43305.816064814811</v>
      </c>
      <c r="H10" s="34">
        <v>185</v>
      </c>
      <c r="I10" s="34">
        <v>153</v>
      </c>
      <c r="J10">
        <f t="shared" si="3"/>
        <v>0.82702702702702702</v>
      </c>
      <c r="K10">
        <f t="shared" si="4"/>
        <v>2.5611159546643414</v>
      </c>
      <c r="L10">
        <f t="shared" si="5"/>
        <v>9.3709150326797399</v>
      </c>
      <c r="M10" s="31">
        <v>43305.816064814811</v>
      </c>
      <c r="N10">
        <v>185</v>
      </c>
      <c r="O10">
        <v>156</v>
      </c>
      <c r="P10">
        <f t="shared" si="6"/>
        <v>0.84324324324324329</v>
      </c>
      <c r="Q10">
        <f t="shared" si="7"/>
        <v>2.4831702868512688</v>
      </c>
      <c r="R10">
        <f t="shared" si="8"/>
        <v>9.6650641025641004</v>
      </c>
    </row>
    <row r="11" spans="1:18" x14ac:dyDescent="0.35">
      <c r="A11" s="31">
        <v>43306.217199074075</v>
      </c>
      <c r="B11">
        <v>576</v>
      </c>
      <c r="C11">
        <v>510</v>
      </c>
      <c r="D11">
        <f t="shared" si="0"/>
        <v>0.88541666666666663</v>
      </c>
      <c r="E11">
        <f t="shared" si="1"/>
        <v>2.6955602536997887</v>
      </c>
      <c r="F11">
        <f t="shared" si="2"/>
        <v>8.9035294117647048</v>
      </c>
      <c r="G11" s="31">
        <v>43306.217199074075</v>
      </c>
      <c r="H11" s="34">
        <v>576</v>
      </c>
      <c r="I11" s="34">
        <v>475</v>
      </c>
      <c r="J11">
        <f t="shared" si="3"/>
        <v>0.82465277777777779</v>
      </c>
      <c r="K11">
        <f t="shared" si="4"/>
        <v>2.553763440860215</v>
      </c>
      <c r="L11">
        <f t="shared" si="5"/>
        <v>9.3978947368421046</v>
      </c>
      <c r="M11" s="31">
        <v>43306.217199074075</v>
      </c>
      <c r="N11" s="33">
        <v>305</v>
      </c>
      <c r="O11" s="33">
        <v>255</v>
      </c>
      <c r="P11">
        <f t="shared" si="6"/>
        <v>0.83606557377049184</v>
      </c>
      <c r="Q11">
        <f t="shared" si="7"/>
        <v>2.4620335914713869</v>
      </c>
      <c r="R11">
        <f t="shared" si="8"/>
        <v>9.7480392156862745</v>
      </c>
    </row>
    <row r="12" spans="1:18" x14ac:dyDescent="0.35">
      <c r="A12" s="31">
        <v>43306.444733796299</v>
      </c>
      <c r="B12">
        <v>327</v>
      </c>
      <c r="C12">
        <v>250</v>
      </c>
      <c r="D12">
        <f t="shared" si="0"/>
        <v>0.76452599388379205</v>
      </c>
      <c r="E12">
        <f t="shared" si="1"/>
        <v>2.3275209961789867</v>
      </c>
      <c r="F12">
        <f t="shared" si="2"/>
        <v>10.311399999999999</v>
      </c>
      <c r="G12" s="31">
        <v>43306.444733796299</v>
      </c>
      <c r="H12" s="34">
        <v>328</v>
      </c>
      <c r="I12" s="34">
        <v>258</v>
      </c>
      <c r="J12">
        <f t="shared" si="3"/>
        <v>0.78658536585365857</v>
      </c>
      <c r="K12">
        <f t="shared" si="4"/>
        <v>2.4358772619984266</v>
      </c>
      <c r="L12">
        <f t="shared" si="5"/>
        <v>9.8527131782945734</v>
      </c>
      <c r="M12" s="31">
        <v>43306.444733796299</v>
      </c>
      <c r="N12">
        <v>328</v>
      </c>
      <c r="O12">
        <v>247</v>
      </c>
      <c r="P12">
        <f t="shared" si="6"/>
        <v>0.75304878048780488</v>
      </c>
      <c r="Q12">
        <f t="shared" si="7"/>
        <v>2.2175669609456832</v>
      </c>
      <c r="R12">
        <f t="shared" si="8"/>
        <v>10.822672064777327</v>
      </c>
    </row>
    <row r="13" spans="1:18" x14ac:dyDescent="0.35">
      <c r="A13" s="31">
        <v>43306.712835648148</v>
      </c>
      <c r="B13">
        <v>385</v>
      </c>
      <c r="C13">
        <v>319</v>
      </c>
      <c r="D13">
        <f t="shared" si="0"/>
        <v>0.82857142857142863</v>
      </c>
      <c r="E13">
        <f t="shared" si="1"/>
        <v>2.5225007550588949</v>
      </c>
      <c r="F13">
        <f t="shared" si="2"/>
        <v>9.5143678160919531</v>
      </c>
      <c r="G13" s="31">
        <v>43306.712835648148</v>
      </c>
      <c r="H13" s="34">
        <v>386</v>
      </c>
      <c r="I13" s="34">
        <v>301</v>
      </c>
      <c r="J13">
        <f t="shared" si="3"/>
        <v>0.77979274611398963</v>
      </c>
      <c r="K13">
        <f t="shared" si="4"/>
        <v>2.4148420524820327</v>
      </c>
      <c r="L13">
        <f t="shared" si="5"/>
        <v>9.9385382059800644</v>
      </c>
      <c r="M13" s="31">
        <v>43306.712835648148</v>
      </c>
      <c r="N13" s="33">
        <v>386</v>
      </c>
      <c r="O13" s="33">
        <v>250</v>
      </c>
      <c r="P13">
        <f t="shared" si="6"/>
        <v>0.64766839378238339</v>
      </c>
      <c r="Q13">
        <f t="shared" si="7"/>
        <v>1.9072443497886136</v>
      </c>
      <c r="R13">
        <f t="shared" si="8"/>
        <v>12.583600000000001</v>
      </c>
    </row>
    <row r="14" spans="1:18" x14ac:dyDescent="0.35">
      <c r="A14" s="31">
        <v>43307.356388888889</v>
      </c>
      <c r="B14">
        <v>921</v>
      </c>
      <c r="C14">
        <v>777</v>
      </c>
      <c r="D14">
        <f t="shared" si="0"/>
        <v>0.84364820846905542</v>
      </c>
      <c r="E14">
        <f t="shared" si="1"/>
        <v>2.568400465529471</v>
      </c>
      <c r="F14">
        <f t="shared" si="2"/>
        <v>9.3443371943371947</v>
      </c>
      <c r="G14" s="31">
        <v>43307.356388888889</v>
      </c>
      <c r="H14" s="34">
        <v>924</v>
      </c>
      <c r="I14" s="34">
        <v>752</v>
      </c>
      <c r="J14">
        <f t="shared" si="3"/>
        <v>0.81385281385281383</v>
      </c>
      <c r="K14">
        <f t="shared" si="4"/>
        <v>2.5203183912861329</v>
      </c>
      <c r="L14">
        <f t="shared" si="5"/>
        <v>9.522606382978724</v>
      </c>
      <c r="M14" s="31">
        <v>43307.356388888889</v>
      </c>
      <c r="N14">
        <v>917</v>
      </c>
      <c r="O14">
        <v>665</v>
      </c>
      <c r="P14">
        <f t="shared" si="6"/>
        <v>0.72519083969465647</v>
      </c>
      <c r="Q14">
        <f t="shared" si="7"/>
        <v>2.1355313070762891</v>
      </c>
      <c r="R14">
        <f t="shared" si="8"/>
        <v>11.23842105263158</v>
      </c>
    </row>
    <row r="15" spans="1:18" x14ac:dyDescent="0.35">
      <c r="A15" s="31">
        <v>43307.51734953704</v>
      </c>
      <c r="B15">
        <v>232</v>
      </c>
      <c r="C15">
        <v>200</v>
      </c>
      <c r="D15">
        <f t="shared" si="0"/>
        <v>0.86206896551724133</v>
      </c>
      <c r="E15">
        <f t="shared" si="1"/>
        <v>2.6244805715535469</v>
      </c>
      <c r="F15">
        <f t="shared" si="2"/>
        <v>9.1446666666666658</v>
      </c>
      <c r="G15" s="31">
        <v>43307.51734953704</v>
      </c>
      <c r="H15" s="34">
        <v>232</v>
      </c>
      <c r="I15" s="34">
        <v>192</v>
      </c>
      <c r="J15">
        <f t="shared" si="3"/>
        <v>0.82758620689655171</v>
      </c>
      <c r="K15">
        <f t="shared" si="4"/>
        <v>2.5628476084538372</v>
      </c>
      <c r="L15">
        <f t="shared" si="5"/>
        <v>9.3645833333333357</v>
      </c>
      <c r="M15" s="31">
        <v>43307.51734953704</v>
      </c>
      <c r="N15" s="34">
        <v>231</v>
      </c>
      <c r="O15" s="34">
        <v>166</v>
      </c>
      <c r="P15">
        <f t="shared" si="6"/>
        <v>0.7186147186147186</v>
      </c>
      <c r="Q15">
        <f t="shared" si="7"/>
        <v>2.1161660425464106</v>
      </c>
      <c r="R15">
        <f t="shared" si="8"/>
        <v>11.341265060240964</v>
      </c>
    </row>
    <row r="16" spans="1:18" x14ac:dyDescent="0.35">
      <c r="A16" s="31">
        <v>43307.625243055554</v>
      </c>
      <c r="B16">
        <v>155</v>
      </c>
      <c r="C16">
        <v>131</v>
      </c>
      <c r="D16">
        <f t="shared" si="0"/>
        <v>0.84516129032258069</v>
      </c>
      <c r="E16">
        <f t="shared" si="1"/>
        <v>2.5730068880856583</v>
      </c>
      <c r="F16">
        <f t="shared" si="2"/>
        <v>9.3276081424936361</v>
      </c>
      <c r="G16" s="31">
        <v>43307.625243055554</v>
      </c>
      <c r="H16" s="34">
        <v>155</v>
      </c>
      <c r="I16" s="34">
        <v>126</v>
      </c>
      <c r="J16">
        <f t="shared" si="3"/>
        <v>0.81290322580645158</v>
      </c>
      <c r="K16">
        <f t="shared" si="4"/>
        <v>2.5173777315296566</v>
      </c>
      <c r="L16">
        <f t="shared" si="5"/>
        <v>9.5337301587301599</v>
      </c>
      <c r="M16" s="31">
        <v>43307.625243055554</v>
      </c>
      <c r="N16">
        <v>154</v>
      </c>
      <c r="O16">
        <v>110</v>
      </c>
      <c r="P16">
        <f t="shared" si="6"/>
        <v>0.7142857142857143</v>
      </c>
      <c r="Q16">
        <f t="shared" si="7"/>
        <v>2.1034180543382996</v>
      </c>
      <c r="R16">
        <f t="shared" si="8"/>
        <v>11.410000000000002</v>
      </c>
    </row>
    <row r="17" spans="1:18" x14ac:dyDescent="0.35">
      <c r="A17" s="31">
        <v>43307.894687499997</v>
      </c>
      <c r="B17">
        <v>380</v>
      </c>
      <c r="C17">
        <v>318</v>
      </c>
      <c r="D17">
        <f t="shared" si="0"/>
        <v>0.83684210526315794</v>
      </c>
      <c r="E17">
        <f t="shared" si="1"/>
        <v>2.5476799821965064</v>
      </c>
      <c r="F17">
        <f t="shared" si="2"/>
        <v>9.4203354297693913</v>
      </c>
      <c r="G17" s="31">
        <v>43307.894687499997</v>
      </c>
      <c r="H17" s="34">
        <v>383</v>
      </c>
      <c r="I17" s="34">
        <v>293</v>
      </c>
      <c r="J17">
        <f t="shared" si="3"/>
        <v>0.76501305483028725</v>
      </c>
      <c r="K17">
        <f t="shared" si="4"/>
        <v>2.3690726859260507</v>
      </c>
      <c r="L17">
        <f t="shared" si="5"/>
        <v>10.130546075085325</v>
      </c>
      <c r="M17" s="31">
        <v>43307.894687499997</v>
      </c>
      <c r="N17">
        <v>386</v>
      </c>
      <c r="O17">
        <v>276</v>
      </c>
      <c r="P17">
        <f t="shared" si="6"/>
        <v>0.71502590673575128</v>
      </c>
      <c r="Q17">
        <f t="shared" si="7"/>
        <v>2.1055977621666297</v>
      </c>
      <c r="R17">
        <f t="shared" si="8"/>
        <v>11.398188405797102</v>
      </c>
    </row>
    <row r="18" spans="1:18" x14ac:dyDescent="0.35">
      <c r="A18" s="31">
        <v>43308.351261574076</v>
      </c>
      <c r="B18">
        <v>602</v>
      </c>
      <c r="C18">
        <v>473</v>
      </c>
      <c r="D18">
        <f t="shared" si="0"/>
        <v>0.7857142857142857</v>
      </c>
      <c r="E18">
        <f t="shared" si="1"/>
        <v>2.3920265780730898</v>
      </c>
      <c r="F18">
        <f t="shared" si="2"/>
        <v>10.033333333333333</v>
      </c>
      <c r="G18" s="31">
        <v>43308.351261574076</v>
      </c>
      <c r="H18" s="34">
        <v>598</v>
      </c>
      <c r="I18" s="34">
        <v>476</v>
      </c>
      <c r="J18">
        <f t="shared" si="3"/>
        <v>0.79598662207357862</v>
      </c>
      <c r="K18">
        <f t="shared" si="4"/>
        <v>2.4649908296472107</v>
      </c>
      <c r="L18">
        <f t="shared" si="5"/>
        <v>9.7363445378151265</v>
      </c>
      <c r="M18" s="31">
        <v>43308.351261574076</v>
      </c>
      <c r="N18">
        <v>646</v>
      </c>
      <c r="O18">
        <v>546</v>
      </c>
      <c r="P18">
        <f t="shared" si="6"/>
        <v>0.84520123839009287</v>
      </c>
      <c r="Q18">
        <f t="shared" si="7"/>
        <v>2.4889361621303352</v>
      </c>
      <c r="R18">
        <f t="shared" si="8"/>
        <v>9.6426739926739913</v>
      </c>
    </row>
    <row r="19" spans="1:18" x14ac:dyDescent="0.35">
      <c r="A19" s="31">
        <v>43308.551527777781</v>
      </c>
      <c r="B19">
        <v>275</v>
      </c>
      <c r="C19">
        <v>219</v>
      </c>
      <c r="D19">
        <f t="shared" si="0"/>
        <v>0.79636363636363638</v>
      </c>
      <c r="E19">
        <f t="shared" si="1"/>
        <v>2.4244474341725928</v>
      </c>
      <c r="F19">
        <f t="shared" si="2"/>
        <v>9.8991628614916287</v>
      </c>
      <c r="G19" s="31">
        <v>43308.551527777781</v>
      </c>
      <c r="H19" s="34">
        <v>274</v>
      </c>
      <c r="I19" s="34">
        <v>198</v>
      </c>
      <c r="J19">
        <f t="shared" si="3"/>
        <v>0.72262773722627738</v>
      </c>
      <c r="K19">
        <f t="shared" si="4"/>
        <v>2.2378149281846009</v>
      </c>
      <c r="L19">
        <f t="shared" si="5"/>
        <v>10.724747474747476</v>
      </c>
      <c r="M19" s="31">
        <v>43308.551527777781</v>
      </c>
      <c r="N19">
        <v>297</v>
      </c>
      <c r="O19">
        <v>232</v>
      </c>
      <c r="P19">
        <f t="shared" si="6"/>
        <v>0.78114478114478114</v>
      </c>
      <c r="Q19">
        <f t="shared" si="7"/>
        <v>2.3003036499969016</v>
      </c>
      <c r="R19">
        <f t="shared" si="8"/>
        <v>10.433405172413794</v>
      </c>
    </row>
    <row r="20" spans="1:18" x14ac:dyDescent="0.35">
      <c r="A20" s="31">
        <v>43308.822997685187</v>
      </c>
      <c r="B20">
        <v>365</v>
      </c>
      <c r="C20">
        <v>305</v>
      </c>
      <c r="D20">
        <f t="shared" si="0"/>
        <v>0.83561643835616439</v>
      </c>
      <c r="E20">
        <f t="shared" si="1"/>
        <v>2.5439485649743694</v>
      </c>
      <c r="F20">
        <f t="shared" si="2"/>
        <v>9.4341530054644807</v>
      </c>
      <c r="G20" s="31">
        <v>43308.822997685187</v>
      </c>
      <c r="H20" s="34">
        <v>369</v>
      </c>
      <c r="I20" s="34">
        <v>299</v>
      </c>
      <c r="J20">
        <f t="shared" si="3"/>
        <v>0.81029810298102978</v>
      </c>
      <c r="K20">
        <f t="shared" si="4"/>
        <v>2.509310254392866</v>
      </c>
      <c r="L20">
        <f t="shared" si="5"/>
        <v>9.5643812709030129</v>
      </c>
      <c r="M20" s="31">
        <v>43308.822997685187</v>
      </c>
      <c r="N20">
        <v>368</v>
      </c>
      <c r="O20">
        <v>307</v>
      </c>
      <c r="P20">
        <f t="shared" si="6"/>
        <v>0.83423913043478259</v>
      </c>
      <c r="Q20">
        <f t="shared" si="7"/>
        <v>2.4566551080288077</v>
      </c>
      <c r="R20">
        <f t="shared" si="8"/>
        <v>9.7693811074918564</v>
      </c>
    </row>
    <row r="21" spans="1:18" x14ac:dyDescent="0.35">
      <c r="A21" s="31">
        <v>43309.350254629629</v>
      </c>
      <c r="B21">
        <v>727</v>
      </c>
      <c r="C21">
        <v>587</v>
      </c>
      <c r="D21">
        <f t="shared" si="0"/>
        <v>0.80742778541953231</v>
      </c>
      <c r="E21">
        <f t="shared" si="1"/>
        <v>2.45813110148864</v>
      </c>
      <c r="F21">
        <f t="shared" si="2"/>
        <v>9.7635150482680277</v>
      </c>
      <c r="G21" s="31">
        <v>43309.350254629629</v>
      </c>
      <c r="H21" s="34">
        <v>725</v>
      </c>
      <c r="I21" s="34">
        <v>591</v>
      </c>
      <c r="J21">
        <f t="shared" si="3"/>
        <v>0.81517241379310346</v>
      </c>
      <c r="K21">
        <f t="shared" si="4"/>
        <v>2.5244048943270299</v>
      </c>
      <c r="L21">
        <f t="shared" si="5"/>
        <v>9.5071912013536384</v>
      </c>
      <c r="M21" s="31">
        <v>43309.350254629629</v>
      </c>
      <c r="N21">
        <v>727</v>
      </c>
      <c r="O21">
        <v>603</v>
      </c>
      <c r="P21">
        <f t="shared" si="6"/>
        <v>0.82943603851444292</v>
      </c>
      <c r="Q21">
        <f t="shared" si="7"/>
        <v>2.4425110336621634</v>
      </c>
      <c r="R21">
        <f t="shared" si="8"/>
        <v>9.8259535655058041</v>
      </c>
    </row>
    <row r="22" spans="1:18" x14ac:dyDescent="0.35">
      <c r="A22" s="32">
        <v>43309.699259259258</v>
      </c>
      <c r="B22" s="3">
        <v>503</v>
      </c>
      <c r="C22">
        <v>440</v>
      </c>
      <c r="D22">
        <f t="shared" si="0"/>
        <v>0.87475149105367789</v>
      </c>
      <c r="E22">
        <f t="shared" si="1"/>
        <v>2.6630912201211334</v>
      </c>
      <c r="F22">
        <f t="shared" si="2"/>
        <v>9.012083333333333</v>
      </c>
      <c r="G22" s="32">
        <v>43309.699259259258</v>
      </c>
      <c r="H22" s="34">
        <v>502</v>
      </c>
      <c r="I22" s="34">
        <v>412</v>
      </c>
      <c r="J22">
        <f t="shared" si="3"/>
        <v>0.82071713147410363</v>
      </c>
      <c r="K22">
        <f t="shared" si="4"/>
        <v>2.5415756329520627</v>
      </c>
      <c r="L22">
        <f t="shared" si="5"/>
        <v>9.4429611650485441</v>
      </c>
      <c r="M22" s="32">
        <v>43309.699259259258</v>
      </c>
      <c r="N22">
        <v>474</v>
      </c>
      <c r="O22">
        <v>372</v>
      </c>
      <c r="P22">
        <f t="shared" si="6"/>
        <v>0.78481012658227844</v>
      </c>
      <c r="Q22">
        <f t="shared" si="7"/>
        <v>2.3110973052729671</v>
      </c>
      <c r="R22">
        <f t="shared" si="8"/>
        <v>10.384677419354841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8C83-55D4-4E28-BEC3-D1EB9AF058CA}">
  <dimension ref="A1:R17"/>
  <sheetViews>
    <sheetView workbookViewId="0">
      <selection activeCell="F13" sqref="F13"/>
    </sheetView>
  </sheetViews>
  <sheetFormatPr defaultColWidth="13.453125" defaultRowHeight="14.5" x14ac:dyDescent="0.35"/>
  <cols>
    <col min="1" max="1" width="16.08984375" customWidth="1"/>
    <col min="4" max="4" width="8.54296875" customWidth="1"/>
    <col min="6" max="6" width="15.1796875" customWidth="1"/>
    <col min="7" max="7" width="15.26953125" customWidth="1"/>
    <col min="10" max="10" width="9.08984375" customWidth="1"/>
    <col min="12" max="12" width="16.453125" customWidth="1"/>
    <col min="13" max="13" width="17.36328125" customWidth="1"/>
    <col min="16" max="16" width="8.1796875" customWidth="1"/>
  </cols>
  <sheetData>
    <row r="1" spans="1:18" ht="72.5" x14ac:dyDescent="0.35">
      <c r="A1" s="24" t="s">
        <v>0</v>
      </c>
      <c r="B1" s="25" t="s">
        <v>1</v>
      </c>
      <c r="C1" s="25" t="s">
        <v>2</v>
      </c>
      <c r="D1" s="6" t="s">
        <v>3</v>
      </c>
      <c r="E1" s="24" t="s">
        <v>10</v>
      </c>
      <c r="F1" s="29" t="s">
        <v>15</v>
      </c>
      <c r="G1" s="24" t="s">
        <v>0</v>
      </c>
      <c r="H1" s="25" t="s">
        <v>11</v>
      </c>
      <c r="I1" s="25" t="s">
        <v>12</v>
      </c>
      <c r="J1" s="6" t="s">
        <v>3</v>
      </c>
      <c r="K1" s="24" t="s">
        <v>13</v>
      </c>
      <c r="L1" s="29" t="s">
        <v>15</v>
      </c>
      <c r="M1" s="24" t="s">
        <v>0</v>
      </c>
      <c r="N1" s="25" t="s">
        <v>14</v>
      </c>
      <c r="O1" s="25" t="s">
        <v>17</v>
      </c>
      <c r="P1" s="6" t="s">
        <v>3</v>
      </c>
      <c r="Q1" s="24" t="s">
        <v>18</v>
      </c>
      <c r="R1" s="28" t="s">
        <v>15</v>
      </c>
    </row>
    <row r="2" spans="1:18" x14ac:dyDescent="0.35">
      <c r="A2" s="31">
        <v>43310.330937500003</v>
      </c>
      <c r="B2">
        <v>901</v>
      </c>
      <c r="C2">
        <v>241</v>
      </c>
      <c r="D2">
        <f>C2/B2</f>
        <v>0.26748057713651496</v>
      </c>
      <c r="E2">
        <f>((D2/1000)*1440)/0.473</f>
        <v>0.81431719043674744</v>
      </c>
      <c r="F2">
        <f>(1/(E2/24))</f>
        <v>29.472544951590596</v>
      </c>
      <c r="G2" s="31">
        <v>43310.330937500003</v>
      </c>
      <c r="H2">
        <v>903</v>
      </c>
      <c r="I2">
        <v>238</v>
      </c>
      <c r="J2">
        <f>I2/H2</f>
        <v>0.26356589147286824</v>
      </c>
      <c r="K2">
        <f>((J2/1000)*1440)/0.465</f>
        <v>0.81620405101275317</v>
      </c>
      <c r="L2">
        <f>1/(K2/24)</f>
        <v>29.404411764705884</v>
      </c>
      <c r="M2" s="31">
        <v>43310.330937500003</v>
      </c>
      <c r="N2">
        <v>905</v>
      </c>
      <c r="O2">
        <v>243</v>
      </c>
      <c r="P2">
        <f>O2/N2</f>
        <v>0.26850828729281767</v>
      </c>
      <c r="Q2">
        <f>((P2/1000)*1440)/0.489</f>
        <v>0.79069925092363491</v>
      </c>
      <c r="R2">
        <f>1/(Q2/24)</f>
        <v>30.352880658436213</v>
      </c>
    </row>
    <row r="3" spans="1:18" x14ac:dyDescent="0.35">
      <c r="A3" s="31">
        <v>43311.36178240741</v>
      </c>
      <c r="B3">
        <v>1483</v>
      </c>
      <c r="C3">
        <v>396</v>
      </c>
      <c r="D3">
        <f t="shared" ref="D3:D17" si="0">C3/B3</f>
        <v>0.2670262980445044</v>
      </c>
      <c r="E3">
        <f t="shared" ref="E3:E17" si="1">((D3/1000)*1440)/0.473</f>
        <v>0.81293418432153564</v>
      </c>
      <c r="F3">
        <f t="shared" ref="F3:F17" si="2">(1/(E3/24))</f>
        <v>29.522685185185178</v>
      </c>
      <c r="G3" s="31">
        <v>43311.36178240741</v>
      </c>
      <c r="H3">
        <v>1484</v>
      </c>
      <c r="I3">
        <v>394</v>
      </c>
      <c r="J3">
        <f t="shared" ref="J3:J17" si="3">I3/H3</f>
        <v>0.26549865229110514</v>
      </c>
      <c r="K3">
        <f t="shared" ref="K3:K17" si="4">((J3/1000)*1440)/0.465</f>
        <v>0.82218937483697074</v>
      </c>
      <c r="L3">
        <f t="shared" ref="L3:L17" si="5">1/(K3/24)</f>
        <v>29.190355329949234</v>
      </c>
      <c r="M3" s="31">
        <v>43311.36178240741</v>
      </c>
      <c r="N3">
        <v>1483</v>
      </c>
      <c r="O3">
        <v>397</v>
      </c>
      <c r="P3">
        <f t="shared" ref="P3:P17" si="6">O3/N3</f>
        <v>0.26770060687795011</v>
      </c>
      <c r="Q3">
        <f t="shared" ref="Q3:Q17" si="7">((P3/1000)*1440)/0.489</f>
        <v>0.78832080553015993</v>
      </c>
      <c r="R3">
        <f t="shared" ref="R3:R17" si="8">1/(Q3/24)</f>
        <v>30.444458438287146</v>
      </c>
    </row>
    <row r="4" spans="1:18" x14ac:dyDescent="0.35">
      <c r="A4" s="31">
        <v>43311.64671296296</v>
      </c>
      <c r="B4">
        <v>409</v>
      </c>
      <c r="C4">
        <v>106</v>
      </c>
      <c r="D4">
        <f t="shared" si="0"/>
        <v>0.25916870415647919</v>
      </c>
      <c r="E4">
        <f t="shared" si="1"/>
        <v>0.78901254542353083</v>
      </c>
      <c r="F4">
        <f t="shared" si="2"/>
        <v>30.417767295597482</v>
      </c>
      <c r="G4" s="31">
        <v>43311.64671296296</v>
      </c>
      <c r="H4">
        <v>409</v>
      </c>
      <c r="I4">
        <v>103</v>
      </c>
      <c r="J4">
        <f t="shared" si="3"/>
        <v>0.25183374083129584</v>
      </c>
      <c r="K4">
        <f t="shared" si="4"/>
        <v>0.7798722296711097</v>
      </c>
      <c r="L4">
        <f t="shared" si="5"/>
        <v>30.774271844660191</v>
      </c>
      <c r="M4" s="31">
        <v>43311.64671296296</v>
      </c>
      <c r="N4">
        <v>409</v>
      </c>
      <c r="O4">
        <v>104</v>
      </c>
      <c r="P4">
        <f t="shared" si="6"/>
        <v>0.25427872860635697</v>
      </c>
      <c r="Q4">
        <f t="shared" si="7"/>
        <v>0.74879625601872002</v>
      </c>
      <c r="R4">
        <f t="shared" si="8"/>
        <v>32.051442307692305</v>
      </c>
    </row>
    <row r="5" spans="1:18" x14ac:dyDescent="0.35">
      <c r="A5" s="31">
        <v>43312.383101851854</v>
      </c>
      <c r="B5">
        <v>1060</v>
      </c>
      <c r="C5">
        <v>278</v>
      </c>
      <c r="D5">
        <f t="shared" si="0"/>
        <v>0.26226415094339622</v>
      </c>
      <c r="E5">
        <f t="shared" si="1"/>
        <v>0.79843631576847918</v>
      </c>
      <c r="F5">
        <f t="shared" si="2"/>
        <v>30.058752997601911</v>
      </c>
      <c r="G5" s="31">
        <v>43312.383101851854</v>
      </c>
      <c r="H5">
        <v>1059</v>
      </c>
      <c r="I5">
        <v>278</v>
      </c>
      <c r="J5">
        <f t="shared" si="3"/>
        <v>0.26251180358829085</v>
      </c>
      <c r="K5">
        <f t="shared" si="4"/>
        <v>0.81293977885406199</v>
      </c>
      <c r="L5">
        <f t="shared" si="5"/>
        <v>29.522482014388491</v>
      </c>
      <c r="M5" s="31">
        <v>43312.383101851854</v>
      </c>
      <c r="N5" s="33">
        <v>1059</v>
      </c>
      <c r="O5" s="33">
        <v>262</v>
      </c>
      <c r="P5">
        <f t="shared" si="6"/>
        <v>0.24740321057601511</v>
      </c>
      <c r="Q5">
        <f t="shared" si="7"/>
        <v>0.72854933175759062</v>
      </c>
      <c r="R5">
        <f t="shared" si="8"/>
        <v>32.942175572519076</v>
      </c>
    </row>
    <row r="6" spans="1:18" x14ac:dyDescent="0.35">
      <c r="A6" s="31">
        <v>43313.364398148151</v>
      </c>
      <c r="B6">
        <v>1412</v>
      </c>
      <c r="C6">
        <v>376</v>
      </c>
      <c r="D6">
        <f t="shared" si="0"/>
        <v>0.26628895184135976</v>
      </c>
      <c r="E6">
        <f t="shared" si="1"/>
        <v>0.81068940941132772</v>
      </c>
      <c r="F6">
        <f t="shared" si="2"/>
        <v>29.604432624113478</v>
      </c>
      <c r="G6" s="31">
        <v>43313.364398148151</v>
      </c>
      <c r="H6">
        <v>1412</v>
      </c>
      <c r="I6">
        <v>374</v>
      </c>
      <c r="J6">
        <f t="shared" si="3"/>
        <v>0.26487252124645894</v>
      </c>
      <c r="K6">
        <f t="shared" si="4"/>
        <v>0.82025038837613085</v>
      </c>
      <c r="L6">
        <f t="shared" si="5"/>
        <v>29.259358288770056</v>
      </c>
      <c r="M6" s="31">
        <v>43313.364398148151</v>
      </c>
      <c r="N6">
        <v>1364</v>
      </c>
      <c r="O6">
        <v>365</v>
      </c>
      <c r="P6">
        <f t="shared" si="6"/>
        <v>0.26759530791788855</v>
      </c>
      <c r="Q6">
        <f t="shared" si="7"/>
        <v>0.78801072270298467</v>
      </c>
      <c r="R6">
        <f t="shared" si="8"/>
        <v>30.456438356164387</v>
      </c>
    </row>
    <row r="7" spans="1:18" x14ac:dyDescent="0.35">
      <c r="A7" s="31">
        <v>43313.663946759261</v>
      </c>
      <c r="B7">
        <v>431</v>
      </c>
      <c r="C7">
        <v>115</v>
      </c>
      <c r="D7">
        <f t="shared" si="0"/>
        <v>0.26682134570765659</v>
      </c>
      <c r="E7">
        <f t="shared" si="1"/>
        <v>0.81231022794719987</v>
      </c>
      <c r="F7">
        <f t="shared" si="2"/>
        <v>29.545362318840581</v>
      </c>
      <c r="G7" s="31">
        <v>43313.663946759261</v>
      </c>
      <c r="H7">
        <v>431</v>
      </c>
      <c r="I7">
        <v>115</v>
      </c>
      <c r="J7">
        <f t="shared" si="3"/>
        <v>0.26682134570765659</v>
      </c>
      <c r="K7">
        <f t="shared" si="4"/>
        <v>0.82628545767532358</v>
      </c>
      <c r="L7">
        <f t="shared" si="5"/>
        <v>29.045652173913044</v>
      </c>
      <c r="M7" s="31">
        <v>43313.663946759261</v>
      </c>
      <c r="N7">
        <v>430</v>
      </c>
      <c r="O7">
        <v>116</v>
      </c>
      <c r="P7">
        <f t="shared" si="6"/>
        <v>0.26976744186046514</v>
      </c>
      <c r="Q7">
        <f t="shared" si="7"/>
        <v>0.79440719075474386</v>
      </c>
      <c r="R7">
        <f t="shared" si="8"/>
        <v>30.211206896551722</v>
      </c>
    </row>
    <row r="8" spans="1:18" x14ac:dyDescent="0.35">
      <c r="A8" s="31">
        <v>43314.346238425926</v>
      </c>
      <c r="B8">
        <v>980</v>
      </c>
      <c r="C8">
        <v>260</v>
      </c>
      <c r="D8">
        <f t="shared" si="0"/>
        <v>0.26530612244897961</v>
      </c>
      <c r="E8">
        <f t="shared" si="1"/>
        <v>0.80769728610260183</v>
      </c>
      <c r="F8">
        <f t="shared" si="2"/>
        <v>29.714102564102561</v>
      </c>
      <c r="G8" s="31">
        <v>43314.346238425926</v>
      </c>
      <c r="H8">
        <v>981</v>
      </c>
      <c r="I8">
        <v>257</v>
      </c>
      <c r="J8">
        <f t="shared" si="3"/>
        <v>0.26197757390417942</v>
      </c>
      <c r="K8">
        <f t="shared" si="4"/>
        <v>0.81128539015487822</v>
      </c>
      <c r="L8">
        <f t="shared" si="5"/>
        <v>29.582684824902721</v>
      </c>
      <c r="M8" s="31">
        <v>43314.346238425926</v>
      </c>
      <c r="N8">
        <v>981</v>
      </c>
      <c r="O8">
        <v>256</v>
      </c>
      <c r="P8">
        <f t="shared" si="6"/>
        <v>0.26095820591233437</v>
      </c>
      <c r="Q8">
        <f t="shared" si="7"/>
        <v>0.76846588244123015</v>
      </c>
      <c r="R8">
        <f t="shared" si="8"/>
        <v>31.231054687499995</v>
      </c>
    </row>
    <row r="9" spans="1:18" x14ac:dyDescent="0.35">
      <c r="A9" s="31">
        <v>43314.690983796296</v>
      </c>
      <c r="B9">
        <v>494</v>
      </c>
      <c r="C9">
        <v>133</v>
      </c>
      <c r="D9">
        <f t="shared" si="0"/>
        <v>0.26923076923076922</v>
      </c>
      <c r="E9">
        <f t="shared" si="1"/>
        <v>0.81964547080826144</v>
      </c>
      <c r="F9">
        <f t="shared" si="2"/>
        <v>29.280952380952382</v>
      </c>
      <c r="G9" s="31">
        <v>43314.690983796296</v>
      </c>
      <c r="H9">
        <v>494</v>
      </c>
      <c r="I9">
        <v>131</v>
      </c>
      <c r="J9">
        <f t="shared" si="3"/>
        <v>0.26518218623481782</v>
      </c>
      <c r="K9">
        <f t="shared" si="4"/>
        <v>0.821209350920726</v>
      </c>
      <c r="L9">
        <f t="shared" si="5"/>
        <v>29.225190839694658</v>
      </c>
      <c r="M9" s="31">
        <v>43314.690983796296</v>
      </c>
      <c r="N9">
        <v>494</v>
      </c>
      <c r="O9">
        <v>133</v>
      </c>
      <c r="P9">
        <f t="shared" si="6"/>
        <v>0.26923076923076922</v>
      </c>
      <c r="Q9">
        <f t="shared" si="7"/>
        <v>0.79282680509674375</v>
      </c>
      <c r="R9">
        <f t="shared" si="8"/>
        <v>30.271428571428572</v>
      </c>
    </row>
    <row r="10" spans="1:18" x14ac:dyDescent="0.35">
      <c r="A10" s="31">
        <v>43315.368634259263</v>
      </c>
      <c r="B10">
        <v>975</v>
      </c>
      <c r="C10">
        <v>261</v>
      </c>
      <c r="D10">
        <f t="shared" si="0"/>
        <v>0.26769230769230767</v>
      </c>
      <c r="E10">
        <f t="shared" si="1"/>
        <v>0.8149617824036427</v>
      </c>
      <c r="F10">
        <f t="shared" si="2"/>
        <v>29.449233716475099</v>
      </c>
      <c r="G10" s="31">
        <v>43315.368634259263</v>
      </c>
      <c r="H10">
        <v>975</v>
      </c>
      <c r="I10">
        <v>254</v>
      </c>
      <c r="J10">
        <f t="shared" si="3"/>
        <v>0.26051282051282049</v>
      </c>
      <c r="K10">
        <f t="shared" si="4"/>
        <v>0.80674937965260529</v>
      </c>
      <c r="L10">
        <f t="shared" si="5"/>
        <v>29.749015748031503</v>
      </c>
      <c r="M10" s="31">
        <v>43315.368634259263</v>
      </c>
      <c r="N10">
        <v>967</v>
      </c>
      <c r="O10">
        <v>260</v>
      </c>
      <c r="P10">
        <f t="shared" si="6"/>
        <v>0.26887280248190282</v>
      </c>
      <c r="Q10">
        <f t="shared" si="7"/>
        <v>0.7917726698853581</v>
      </c>
      <c r="R10">
        <f t="shared" si="8"/>
        <v>30.31173076923076</v>
      </c>
    </row>
    <row r="11" spans="1:18" x14ac:dyDescent="0.35">
      <c r="A11" s="31">
        <v>43315.896111111113</v>
      </c>
      <c r="B11">
        <v>747</v>
      </c>
      <c r="C11">
        <v>199</v>
      </c>
      <c r="D11">
        <f t="shared" si="0"/>
        <v>0.26639892904953144</v>
      </c>
      <c r="E11">
        <f t="shared" si="1"/>
        <v>0.81102422374487371</v>
      </c>
      <c r="F11">
        <f t="shared" si="2"/>
        <v>29.592211055276383</v>
      </c>
      <c r="G11" s="31">
        <v>43315.896111111113</v>
      </c>
      <c r="H11">
        <v>751</v>
      </c>
      <c r="I11">
        <v>194</v>
      </c>
      <c r="J11">
        <f t="shared" si="3"/>
        <v>0.25832223701731027</v>
      </c>
      <c r="K11">
        <f t="shared" si="4"/>
        <v>0.79996563721489622</v>
      </c>
      <c r="L11">
        <f t="shared" si="5"/>
        <v>30.001288659793815</v>
      </c>
      <c r="M11" s="31">
        <v>43315.896111111113</v>
      </c>
      <c r="N11">
        <v>757</v>
      </c>
      <c r="O11">
        <v>204</v>
      </c>
      <c r="P11">
        <f t="shared" si="6"/>
        <v>0.26948480845442535</v>
      </c>
      <c r="Q11">
        <f t="shared" si="7"/>
        <v>0.79357489606211151</v>
      </c>
      <c r="R11">
        <f t="shared" si="8"/>
        <v>30.242892156862741</v>
      </c>
    </row>
    <row r="12" spans="1:18" x14ac:dyDescent="0.35">
      <c r="A12" s="31">
        <v>43316.471562500003</v>
      </c>
      <c r="B12">
        <v>828</v>
      </c>
      <c r="C12">
        <v>223</v>
      </c>
      <c r="D12">
        <f t="shared" si="0"/>
        <v>0.26932367149758452</v>
      </c>
      <c r="E12">
        <f t="shared" si="1"/>
        <v>0.8199283022336612</v>
      </c>
      <c r="F12">
        <f t="shared" si="2"/>
        <v>29.270852017937219</v>
      </c>
      <c r="G12" s="31">
        <v>43316.471562500003</v>
      </c>
      <c r="H12">
        <v>824</v>
      </c>
      <c r="I12">
        <v>209</v>
      </c>
      <c r="J12">
        <f t="shared" si="3"/>
        <v>0.25364077669902912</v>
      </c>
      <c r="K12">
        <f t="shared" si="4"/>
        <v>0.78546821171312242</v>
      </c>
      <c r="L12">
        <f t="shared" si="5"/>
        <v>30.555023923444974</v>
      </c>
      <c r="M12" s="31">
        <v>43316.471562500003</v>
      </c>
      <c r="N12">
        <v>825</v>
      </c>
      <c r="O12">
        <v>223</v>
      </c>
      <c r="P12">
        <f t="shared" si="6"/>
        <v>0.27030303030303032</v>
      </c>
      <c r="Q12">
        <f t="shared" si="7"/>
        <v>0.79598438371444513</v>
      </c>
      <c r="R12">
        <f t="shared" si="8"/>
        <v>30.151345291479821</v>
      </c>
    </row>
    <row r="13" spans="1:18" x14ac:dyDescent="0.35">
      <c r="A13" s="31">
        <v>43316.938958333332</v>
      </c>
      <c r="B13">
        <v>657</v>
      </c>
      <c r="C13">
        <v>179</v>
      </c>
      <c r="D13">
        <f t="shared" si="0"/>
        <v>0.27245053272450531</v>
      </c>
      <c r="E13">
        <f t="shared" si="1"/>
        <v>0.82944771062005851</v>
      </c>
      <c r="F13">
        <f t="shared" si="2"/>
        <v>28.934916201117321</v>
      </c>
      <c r="G13" s="31">
        <v>43316.938958333332</v>
      </c>
      <c r="H13">
        <v>660</v>
      </c>
      <c r="I13">
        <v>162</v>
      </c>
      <c r="J13">
        <f t="shared" si="3"/>
        <v>0.24545454545454545</v>
      </c>
      <c r="K13">
        <f t="shared" si="4"/>
        <v>0.76011730205278594</v>
      </c>
      <c r="L13">
        <f t="shared" si="5"/>
        <v>31.574074074074076</v>
      </c>
      <c r="M13" s="31">
        <v>43316.938958333332</v>
      </c>
      <c r="N13">
        <v>663</v>
      </c>
      <c r="O13">
        <v>177</v>
      </c>
      <c r="P13">
        <f t="shared" si="6"/>
        <v>0.2669683257918552</v>
      </c>
      <c r="Q13">
        <f t="shared" si="7"/>
        <v>0.78616439496988044</v>
      </c>
      <c r="R13">
        <f t="shared" si="8"/>
        <v>30.527966101694911</v>
      </c>
    </row>
    <row r="14" spans="1:18" x14ac:dyDescent="0.35">
      <c r="A14" s="31">
        <v>43317.837094907409</v>
      </c>
      <c r="B14">
        <v>1290</v>
      </c>
      <c r="C14">
        <v>341</v>
      </c>
      <c r="D14">
        <f t="shared" si="0"/>
        <v>0.26434108527131783</v>
      </c>
      <c r="E14">
        <f t="shared" si="1"/>
        <v>0.8047593293672255</v>
      </c>
      <c r="F14">
        <f t="shared" si="2"/>
        <v>29.822580645161288</v>
      </c>
      <c r="G14" s="31">
        <v>43317.837094907409</v>
      </c>
      <c r="H14">
        <v>1289</v>
      </c>
      <c r="I14">
        <v>331</v>
      </c>
      <c r="J14">
        <f t="shared" si="3"/>
        <v>0.25678820791311097</v>
      </c>
      <c r="K14">
        <f t="shared" si="4"/>
        <v>0.79521509547285973</v>
      </c>
      <c r="L14">
        <f t="shared" si="5"/>
        <v>30.180513595166161</v>
      </c>
      <c r="M14" s="31">
        <v>43317.837094907409</v>
      </c>
      <c r="N14">
        <v>1289</v>
      </c>
      <c r="O14">
        <v>346</v>
      </c>
      <c r="P14">
        <f t="shared" si="6"/>
        <v>0.26842513576415827</v>
      </c>
      <c r="Q14">
        <f t="shared" si="7"/>
        <v>0.79045438752635555</v>
      </c>
      <c r="R14">
        <f t="shared" si="8"/>
        <v>30.362283236994219</v>
      </c>
    </row>
    <row r="15" spans="1:18" x14ac:dyDescent="0.35">
      <c r="A15" s="31">
        <v>43318.388842592591</v>
      </c>
      <c r="B15">
        <v>798</v>
      </c>
      <c r="C15">
        <v>208</v>
      </c>
      <c r="D15">
        <f t="shared" si="0"/>
        <v>0.26065162907268169</v>
      </c>
      <c r="E15">
        <f t="shared" si="1"/>
        <v>0.79352715827624032</v>
      </c>
      <c r="F15">
        <f t="shared" si="2"/>
        <v>30.244711538461541</v>
      </c>
      <c r="G15" s="31">
        <v>43318.388842592591</v>
      </c>
      <c r="H15">
        <v>793</v>
      </c>
      <c r="I15">
        <v>202</v>
      </c>
      <c r="J15">
        <f t="shared" si="3"/>
        <v>0.25472887767969737</v>
      </c>
      <c r="K15">
        <f t="shared" si="4"/>
        <v>0.78883781475003056</v>
      </c>
      <c r="L15">
        <f t="shared" si="5"/>
        <v>30.424504950495049</v>
      </c>
      <c r="M15" s="31">
        <v>43318.388842592591</v>
      </c>
      <c r="N15">
        <v>786</v>
      </c>
      <c r="O15">
        <v>176</v>
      </c>
      <c r="P15">
        <f t="shared" si="6"/>
        <v>0.22391857506361323</v>
      </c>
      <c r="Q15">
        <f t="shared" si="7"/>
        <v>0.65939212288671378</v>
      </c>
      <c r="R15">
        <f t="shared" si="8"/>
        <v>36.397159090909092</v>
      </c>
    </row>
    <row r="16" spans="1:18" x14ac:dyDescent="0.35">
      <c r="A16" s="31">
        <v>43318.955879629626</v>
      </c>
      <c r="B16">
        <v>796</v>
      </c>
      <c r="C16" s="33">
        <v>115</v>
      </c>
      <c r="D16">
        <f t="shared" si="0"/>
        <v>0.14447236180904521</v>
      </c>
      <c r="E16">
        <f t="shared" si="1"/>
        <v>0.43983129176538077</v>
      </c>
      <c r="F16" s="33">
        <f t="shared" si="2"/>
        <v>54.566376811594203</v>
      </c>
      <c r="G16" s="31">
        <v>43318.955879629626</v>
      </c>
      <c r="H16">
        <v>794</v>
      </c>
      <c r="I16">
        <v>203</v>
      </c>
      <c r="J16">
        <f t="shared" si="3"/>
        <v>0.25566750629722923</v>
      </c>
      <c r="K16">
        <f t="shared" si="4"/>
        <v>0.79174453563012914</v>
      </c>
      <c r="L16">
        <f t="shared" si="5"/>
        <v>30.312807881773402</v>
      </c>
      <c r="M16" s="31">
        <v>43318.955879629626</v>
      </c>
      <c r="N16">
        <v>798</v>
      </c>
      <c r="O16">
        <v>213</v>
      </c>
      <c r="P16">
        <f t="shared" si="6"/>
        <v>0.26691729323308272</v>
      </c>
      <c r="Q16">
        <f t="shared" si="7"/>
        <v>0.78601411504220675</v>
      </c>
      <c r="R16">
        <f t="shared" si="8"/>
        <v>30.533802816901407</v>
      </c>
    </row>
    <row r="17" spans="1:18" x14ac:dyDescent="0.35">
      <c r="A17" s="31">
        <v>43319.461400462962</v>
      </c>
      <c r="B17">
        <v>733</v>
      </c>
      <c r="C17" s="33">
        <v>65</v>
      </c>
      <c r="D17">
        <f t="shared" si="0"/>
        <v>8.8676671214188263E-2</v>
      </c>
      <c r="E17">
        <f t="shared" si="1"/>
        <v>0.26996703287194734</v>
      </c>
      <c r="F17" s="33">
        <f t="shared" si="2"/>
        <v>88.899743589743608</v>
      </c>
      <c r="G17" s="31">
        <v>43319.461400462962</v>
      </c>
      <c r="H17">
        <v>729</v>
      </c>
      <c r="I17">
        <v>190</v>
      </c>
      <c r="J17">
        <f t="shared" si="3"/>
        <v>0.26063100137174211</v>
      </c>
      <c r="K17">
        <f t="shared" si="4"/>
        <v>0.8071153590866853</v>
      </c>
      <c r="L17">
        <f t="shared" si="5"/>
        <v>29.735526315789471</v>
      </c>
      <c r="M17" s="31">
        <v>43319.461400462962</v>
      </c>
      <c r="N17">
        <v>726</v>
      </c>
      <c r="O17">
        <v>197</v>
      </c>
      <c r="P17">
        <f t="shared" si="6"/>
        <v>0.27134986225895319</v>
      </c>
      <c r="Q17">
        <f t="shared" si="7"/>
        <v>0.79906707904477015</v>
      </c>
      <c r="R17">
        <f t="shared" si="8"/>
        <v>30.035025380710653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B601-EA86-45AC-B178-26A757B95311}">
  <dimension ref="A1:R35"/>
  <sheetViews>
    <sheetView topLeftCell="H31" workbookViewId="0">
      <selection activeCell="K2" sqref="K2"/>
    </sheetView>
  </sheetViews>
  <sheetFormatPr defaultColWidth="10.1796875" defaultRowHeight="14.5" x14ac:dyDescent="0.35"/>
  <cols>
    <col min="1" max="1" width="20.08984375" customWidth="1"/>
    <col min="2" max="2" width="11" customWidth="1"/>
    <col min="3" max="3" width="12.26953125" customWidth="1"/>
    <col min="5" max="5" width="22.36328125" customWidth="1"/>
    <col min="6" max="6" width="17.6328125" customWidth="1"/>
    <col min="7" max="7" width="18.81640625" customWidth="1"/>
    <col min="11" max="11" width="25.453125" customWidth="1"/>
    <col min="12" max="12" width="15.453125" customWidth="1"/>
    <col min="13" max="13" width="18.54296875" customWidth="1"/>
    <col min="17" max="17" width="18.08984375" customWidth="1"/>
    <col min="18" max="18" width="16.7265625" customWidth="1"/>
  </cols>
  <sheetData>
    <row r="1" spans="1:18" ht="58" x14ac:dyDescent="0.35">
      <c r="A1" s="24" t="s">
        <v>0</v>
      </c>
      <c r="B1" s="25" t="s">
        <v>1</v>
      </c>
      <c r="C1" s="25" t="s">
        <v>2</v>
      </c>
      <c r="D1" s="35" t="s">
        <v>3</v>
      </c>
      <c r="E1" s="24" t="s">
        <v>22</v>
      </c>
      <c r="F1" s="29" t="s">
        <v>15</v>
      </c>
      <c r="G1" s="24" t="s">
        <v>0</v>
      </c>
      <c r="H1" s="25" t="s">
        <v>11</v>
      </c>
      <c r="I1" s="25" t="s">
        <v>12</v>
      </c>
      <c r="J1" s="35" t="s">
        <v>3</v>
      </c>
      <c r="K1" s="24" t="s">
        <v>23</v>
      </c>
      <c r="L1" s="29" t="s">
        <v>15</v>
      </c>
      <c r="M1" s="24" t="s">
        <v>0</v>
      </c>
      <c r="N1" s="25" t="s">
        <v>14</v>
      </c>
      <c r="O1" s="25" t="s">
        <v>17</v>
      </c>
      <c r="P1" s="35" t="s">
        <v>3</v>
      </c>
      <c r="Q1" s="24" t="s">
        <v>24</v>
      </c>
      <c r="R1" s="28" t="s">
        <v>15</v>
      </c>
    </row>
    <row r="2" spans="1:18" x14ac:dyDescent="0.35">
      <c r="A2" s="47">
        <v>43378.553237222222</v>
      </c>
      <c r="B2" s="36">
        <f>42*60 + 21</f>
        <v>2541</v>
      </c>
      <c r="C2" s="48">
        <v>274</v>
      </c>
      <c r="D2" s="36">
        <f>C2/B2</f>
        <v>0.10783156237701692</v>
      </c>
      <c r="E2" s="36">
        <f>((D2/1000)*1440)/0.452</f>
        <v>0.3435341810241247</v>
      </c>
      <c r="F2" s="36">
        <f>1/(E2/24)</f>
        <v>69.862043795620437</v>
      </c>
      <c r="G2" s="47">
        <v>43378.553237222222</v>
      </c>
      <c r="H2" s="36">
        <f>42*60 + 21</f>
        <v>2541</v>
      </c>
      <c r="I2" s="48">
        <v>281</v>
      </c>
      <c r="J2" s="36">
        <f>I2/H2</f>
        <v>0.11058638331365604</v>
      </c>
      <c r="K2" s="36">
        <f>((J2/1000)*1440)/0.41</f>
        <v>0.38840095602845054</v>
      </c>
      <c r="L2" s="36">
        <f>1/(K2/24)</f>
        <v>61.791814946619212</v>
      </c>
      <c r="M2" s="47">
        <v>43378.553237222222</v>
      </c>
      <c r="N2" s="36">
        <f>42*60 + 21</f>
        <v>2541</v>
      </c>
      <c r="O2" s="48">
        <v>250</v>
      </c>
      <c r="P2" s="36">
        <f>O2/N2</f>
        <v>9.8386462022825666E-2</v>
      </c>
      <c r="Q2" s="36">
        <f>((P2/1000)*1440)/0.375</f>
        <v>0.37780401416765058</v>
      </c>
      <c r="R2" s="36">
        <f>1/(Q2/24)</f>
        <v>63.524999999999999</v>
      </c>
    </row>
    <row r="3" spans="1:18" x14ac:dyDescent="0.35">
      <c r="A3" s="47">
        <v>43380.467176712962</v>
      </c>
      <c r="B3" s="36">
        <f>45*60+55</f>
        <v>2755</v>
      </c>
      <c r="C3" s="48">
        <v>277</v>
      </c>
      <c r="D3" s="36">
        <f t="shared" ref="D3:D35" si="0">C3/B3</f>
        <v>0.10054446460980036</v>
      </c>
      <c r="E3" s="36">
        <f>((D3/1000)*1440)/0.452</f>
        <v>0.32031864831440821</v>
      </c>
      <c r="F3" s="36">
        <f t="shared" ref="F3:F35" si="1">1/(E3/24)</f>
        <v>74.925391095066189</v>
      </c>
      <c r="G3" s="47">
        <v>43380.467176712962</v>
      </c>
      <c r="H3" s="36">
        <f>45*60+55</f>
        <v>2755</v>
      </c>
      <c r="I3" s="48">
        <v>283</v>
      </c>
      <c r="J3" s="36">
        <f t="shared" ref="J3:J35" si="2">I3/H3</f>
        <v>0.10272232304900182</v>
      </c>
      <c r="K3" s="36">
        <f t="shared" ref="K3:K35" si="3">((J3/1000)*1440)/0.41</f>
        <v>0.36078084192820153</v>
      </c>
      <c r="L3" s="36">
        <f t="shared" ref="L3:L35" si="4">1/(K3/24)</f>
        <v>66.522379269729086</v>
      </c>
      <c r="M3" s="47">
        <v>43380.467176712962</v>
      </c>
      <c r="N3" s="36">
        <f>45*60+55</f>
        <v>2755</v>
      </c>
      <c r="O3" s="48">
        <v>246</v>
      </c>
      <c r="P3" s="36">
        <f t="shared" ref="P3:P35" si="5">O3/N3</f>
        <v>8.9292196007259531E-2</v>
      </c>
      <c r="Q3" s="36">
        <f t="shared" ref="Q3:Q35" si="6">((P3/1000)*1440)/0.375</f>
        <v>0.34288203266787659</v>
      </c>
      <c r="R3" s="36">
        <f t="shared" ref="R3:R35" si="7">1/(Q3/24)</f>
        <v>69.994918699186996</v>
      </c>
    </row>
    <row r="4" spans="1:18" x14ac:dyDescent="0.35">
      <c r="A4" s="47">
        <v>43382.649103796299</v>
      </c>
      <c r="B4" s="36">
        <f>52*60+16</f>
        <v>3136</v>
      </c>
      <c r="C4" s="48">
        <v>318</v>
      </c>
      <c r="D4" s="36">
        <f t="shared" si="0"/>
        <v>0.10140306122448979</v>
      </c>
      <c r="E4" s="36">
        <f t="shared" ref="E4:E35" si="8">((D4/1000)*1440)/0.452</f>
        <v>0.32305400036120635</v>
      </c>
      <c r="F4" s="36">
        <f t="shared" si="1"/>
        <v>74.290985324947613</v>
      </c>
      <c r="G4" s="47">
        <v>43382.649103796299</v>
      </c>
      <c r="H4" s="36">
        <f>52*60+16</f>
        <v>3136</v>
      </c>
      <c r="I4" s="48">
        <v>327</v>
      </c>
      <c r="J4" s="36">
        <f t="shared" si="2"/>
        <v>0.10427295918367346</v>
      </c>
      <c r="K4" s="36">
        <f t="shared" si="3"/>
        <v>0.36622697859631659</v>
      </c>
      <c r="L4" s="36">
        <f t="shared" si="4"/>
        <v>65.533129459734965</v>
      </c>
      <c r="M4" s="47">
        <v>43382.649103796299</v>
      </c>
      <c r="N4" s="36">
        <f>52*60+16</f>
        <v>3136</v>
      </c>
      <c r="O4" s="48">
        <v>305</v>
      </c>
      <c r="P4" s="36">
        <f t="shared" si="5"/>
        <v>9.7257653061224483E-2</v>
      </c>
      <c r="Q4" s="36">
        <f t="shared" si="6"/>
        <v>0.37346938775510202</v>
      </c>
      <c r="R4" s="36">
        <f t="shared" si="7"/>
        <v>64.26229508196721</v>
      </c>
    </row>
    <row r="5" spans="1:18" x14ac:dyDescent="0.35">
      <c r="A5" s="47">
        <v>43384.429953611107</v>
      </c>
      <c r="B5" s="36">
        <f>42*60+44</f>
        <v>2564</v>
      </c>
      <c r="C5" s="48">
        <v>267</v>
      </c>
      <c r="D5" s="36">
        <f t="shared" si="0"/>
        <v>0.10413416536661467</v>
      </c>
      <c r="E5" s="36">
        <f t="shared" si="8"/>
        <v>0.33175486311487856</v>
      </c>
      <c r="F5" s="36">
        <f t="shared" si="1"/>
        <v>72.342571785268419</v>
      </c>
      <c r="G5" s="47">
        <v>43384.429953611107</v>
      </c>
      <c r="H5" s="36">
        <f>42*60+44</f>
        <v>2564</v>
      </c>
      <c r="I5" s="48">
        <v>275</v>
      </c>
      <c r="J5" s="36">
        <f t="shared" si="2"/>
        <v>0.10725429017160687</v>
      </c>
      <c r="K5" s="36">
        <f t="shared" si="3"/>
        <v>0.3766979947490583</v>
      </c>
      <c r="L5" s="36">
        <f t="shared" si="4"/>
        <v>63.711515151515151</v>
      </c>
      <c r="M5" s="47">
        <v>43384.429953611107</v>
      </c>
      <c r="N5" s="36">
        <f>42*60+44</f>
        <v>2564</v>
      </c>
      <c r="O5" s="48">
        <v>251</v>
      </c>
      <c r="P5" s="36">
        <f t="shared" si="5"/>
        <v>9.789391575663027E-2</v>
      </c>
      <c r="Q5" s="36">
        <f t="shared" si="6"/>
        <v>0.3759126365054602</v>
      </c>
      <c r="R5" s="36">
        <f t="shared" si="7"/>
        <v>63.844621513944233</v>
      </c>
    </row>
    <row r="6" spans="1:18" x14ac:dyDescent="0.35">
      <c r="A6" s="47">
        <v>43385.711115289349</v>
      </c>
      <c r="B6" s="36">
        <f>30*60+44</f>
        <v>1844</v>
      </c>
      <c r="C6" s="48">
        <v>233</v>
      </c>
      <c r="D6" s="36">
        <f t="shared" si="0"/>
        <v>0.12635574837310196</v>
      </c>
      <c r="E6" s="36">
        <f t="shared" si="8"/>
        <v>0.40254928685236019</v>
      </c>
      <c r="F6" s="36">
        <f t="shared" si="1"/>
        <v>59.620028612303294</v>
      </c>
      <c r="G6" s="47">
        <v>43385.711115289349</v>
      </c>
      <c r="H6" s="36">
        <f>30*60+44</f>
        <v>1844</v>
      </c>
      <c r="I6" s="48">
        <v>235</v>
      </c>
      <c r="J6" s="36">
        <f t="shared" si="2"/>
        <v>0.12744034707158353</v>
      </c>
      <c r="K6" s="36">
        <f t="shared" si="3"/>
        <v>0.4475953653245861</v>
      </c>
      <c r="L6" s="36">
        <f t="shared" si="4"/>
        <v>53.61985815602835</v>
      </c>
      <c r="M6" s="47">
        <v>43385.711115289349</v>
      </c>
      <c r="N6" s="36">
        <f>30*60+44</f>
        <v>1844</v>
      </c>
      <c r="O6" s="48">
        <v>234</v>
      </c>
      <c r="P6" s="36">
        <f t="shared" si="5"/>
        <v>0.12689804772234273</v>
      </c>
      <c r="Q6" s="36">
        <f t="shared" si="6"/>
        <v>0.48728850325379608</v>
      </c>
      <c r="R6" s="36">
        <f t="shared" si="7"/>
        <v>49.252136752136757</v>
      </c>
    </row>
    <row r="7" spans="1:18" x14ac:dyDescent="0.35">
      <c r="A7" s="47">
        <v>43387.720925717593</v>
      </c>
      <c r="B7" s="36">
        <f>48*60+12</f>
        <v>2892</v>
      </c>
      <c r="C7" s="49">
        <v>248</v>
      </c>
      <c r="D7" s="36">
        <f t="shared" si="0"/>
        <v>8.5753803596127248E-2</v>
      </c>
      <c r="E7" s="36">
        <f t="shared" si="8"/>
        <v>0.27319795835934346</v>
      </c>
      <c r="F7" s="36">
        <f t="shared" si="1"/>
        <v>87.848387096774189</v>
      </c>
      <c r="G7" s="47">
        <v>43387.720925717593</v>
      </c>
      <c r="H7" s="36">
        <f>48*60+12</f>
        <v>2892</v>
      </c>
      <c r="I7" s="50">
        <v>351</v>
      </c>
      <c r="J7" s="36">
        <f t="shared" si="2"/>
        <v>0.12136929460580913</v>
      </c>
      <c r="K7" s="36">
        <f t="shared" si="3"/>
        <v>0.42627264446918328</v>
      </c>
      <c r="L7" s="36">
        <f t="shared" si="4"/>
        <v>56.301994301994299</v>
      </c>
      <c r="M7" s="47">
        <v>43387.720925717593</v>
      </c>
      <c r="N7" s="36">
        <f>48*60+12</f>
        <v>2892</v>
      </c>
      <c r="O7" s="48">
        <v>410</v>
      </c>
      <c r="P7" s="36">
        <f t="shared" si="5"/>
        <v>0.14177040110650069</v>
      </c>
      <c r="Q7" s="36">
        <f t="shared" si="6"/>
        <v>0.54439834024896261</v>
      </c>
      <c r="R7" s="36">
        <f t="shared" si="7"/>
        <v>44.085365853658537</v>
      </c>
    </row>
    <row r="8" spans="1:18" x14ac:dyDescent="0.35">
      <c r="A8" s="47">
        <v>43390.337490289356</v>
      </c>
      <c r="B8" s="36">
        <f>62*60+43</f>
        <v>3763</v>
      </c>
      <c r="C8" s="51">
        <v>334</v>
      </c>
      <c r="D8" s="36">
        <f t="shared" si="0"/>
        <v>8.875896890778634E-2</v>
      </c>
      <c r="E8" s="36">
        <f t="shared" si="8"/>
        <v>0.2827719363433901</v>
      </c>
      <c r="F8" s="36">
        <f t="shared" si="1"/>
        <v>84.87405189620759</v>
      </c>
      <c r="G8" s="47">
        <v>43390.337490289356</v>
      </c>
      <c r="H8" s="36">
        <f>62*60+43</f>
        <v>3763</v>
      </c>
      <c r="I8" s="48">
        <v>490</v>
      </c>
      <c r="J8" s="36">
        <f t="shared" si="2"/>
        <v>0.13021525378687218</v>
      </c>
      <c r="K8" s="36">
        <f t="shared" si="3"/>
        <v>0.4573413791538925</v>
      </c>
      <c r="L8" s="36">
        <f t="shared" si="4"/>
        <v>52.477210884353738</v>
      </c>
      <c r="M8" s="47">
        <v>43390.337490289356</v>
      </c>
      <c r="N8" s="36">
        <f>62*60+43</f>
        <v>3763</v>
      </c>
      <c r="O8" s="48">
        <v>521</v>
      </c>
      <c r="P8" s="36">
        <f t="shared" si="5"/>
        <v>0.13845336167951103</v>
      </c>
      <c r="Q8" s="36">
        <f t="shared" si="6"/>
        <v>0.53166090884932238</v>
      </c>
      <c r="R8" s="36">
        <f t="shared" si="7"/>
        <v>45.141554702495199</v>
      </c>
    </row>
    <row r="9" spans="1:18" x14ac:dyDescent="0.35">
      <c r="A9" s="47">
        <v>43391.379659513885</v>
      </c>
      <c r="B9" s="36">
        <f>25*60</f>
        <v>1500</v>
      </c>
      <c r="C9" s="48">
        <v>179</v>
      </c>
      <c r="D9" s="36">
        <f t="shared" si="0"/>
        <v>0.11933333333333333</v>
      </c>
      <c r="E9" s="36">
        <f t="shared" si="8"/>
        <v>0.38017699115044251</v>
      </c>
      <c r="F9" s="36">
        <f t="shared" si="1"/>
        <v>63.128491620111724</v>
      </c>
      <c r="G9" s="47">
        <v>43391.379659513885</v>
      </c>
      <c r="H9" s="36">
        <f>25*60</f>
        <v>1500</v>
      </c>
      <c r="I9" s="48">
        <v>178</v>
      </c>
      <c r="J9" s="36">
        <f t="shared" si="2"/>
        <v>0.11866666666666667</v>
      </c>
      <c r="K9" s="36">
        <f t="shared" si="3"/>
        <v>0.41678048780487809</v>
      </c>
      <c r="L9" s="36">
        <f t="shared" si="4"/>
        <v>57.584269662921344</v>
      </c>
      <c r="M9" s="47">
        <v>43391.379659513885</v>
      </c>
      <c r="N9" s="36">
        <f>25*60</f>
        <v>1500</v>
      </c>
      <c r="O9" s="48">
        <v>178</v>
      </c>
      <c r="P9" s="36">
        <f t="shared" si="5"/>
        <v>0.11866666666666667</v>
      </c>
      <c r="Q9" s="36">
        <f t="shared" si="6"/>
        <v>0.45568000000000003</v>
      </c>
      <c r="R9" s="36">
        <f t="shared" si="7"/>
        <v>52.668539325842687</v>
      </c>
    </row>
    <row r="10" spans="1:18" x14ac:dyDescent="0.35">
      <c r="A10" s="47">
        <v>43392.351025520838</v>
      </c>
      <c r="B10" s="36">
        <f>23*60+14</f>
        <v>1394</v>
      </c>
      <c r="C10" s="48">
        <v>164</v>
      </c>
      <c r="D10" s="36">
        <f t="shared" si="0"/>
        <v>0.11764705882352941</v>
      </c>
      <c r="E10" s="36">
        <f t="shared" si="8"/>
        <v>0.37480478917230609</v>
      </c>
      <c r="F10" s="36">
        <f t="shared" si="1"/>
        <v>64.033333333333331</v>
      </c>
      <c r="G10" s="47">
        <v>43392.351025520838</v>
      </c>
      <c r="H10" s="36">
        <f>23*60+14</f>
        <v>1394</v>
      </c>
      <c r="I10" s="48">
        <v>148</v>
      </c>
      <c r="J10" s="36">
        <f t="shared" si="2"/>
        <v>0.10616929698708752</v>
      </c>
      <c r="K10" s="36">
        <f t="shared" si="3"/>
        <v>0.37288728697903911</v>
      </c>
      <c r="L10" s="36">
        <f t="shared" si="4"/>
        <v>64.362612612612608</v>
      </c>
      <c r="M10" s="47">
        <v>43392.351025520838</v>
      </c>
      <c r="N10" s="36">
        <f>23*60+14</f>
        <v>1394</v>
      </c>
      <c r="O10" s="51">
        <v>55</v>
      </c>
      <c r="P10" s="36">
        <f t="shared" si="5"/>
        <v>3.9454806312769007E-2</v>
      </c>
      <c r="Q10" s="36">
        <f t="shared" si="6"/>
        <v>0.15150645624103298</v>
      </c>
      <c r="R10" s="36">
        <f t="shared" si="7"/>
        <v>158.40909090909091</v>
      </c>
    </row>
    <row r="11" spans="1:18" x14ac:dyDescent="0.35">
      <c r="A11" s="47">
        <v>43393.323955486107</v>
      </c>
      <c r="B11" s="36">
        <f>23*60+27</f>
        <v>1407</v>
      </c>
      <c r="C11" s="51">
        <v>134</v>
      </c>
      <c r="D11" s="36">
        <f t="shared" si="0"/>
        <v>9.5238095238095233E-2</v>
      </c>
      <c r="E11" s="36">
        <f t="shared" si="8"/>
        <v>0.30341340075853346</v>
      </c>
      <c r="F11" s="36">
        <f t="shared" si="1"/>
        <v>79.100000000000009</v>
      </c>
      <c r="G11" s="47">
        <v>43393.323955486107</v>
      </c>
      <c r="H11" s="36">
        <f>23*60+27</f>
        <v>1407</v>
      </c>
      <c r="I11" s="48">
        <v>152</v>
      </c>
      <c r="J11" s="36">
        <f t="shared" si="2"/>
        <v>0.10803127221037669</v>
      </c>
      <c r="K11" s="36">
        <f t="shared" si="3"/>
        <v>0.37942690727546935</v>
      </c>
      <c r="L11" s="36">
        <f t="shared" si="4"/>
        <v>63.253289473684212</v>
      </c>
      <c r="M11" s="47">
        <v>43393.323955486107</v>
      </c>
      <c r="N11" s="36">
        <f>23*60+27</f>
        <v>1407</v>
      </c>
      <c r="O11" s="48">
        <v>163</v>
      </c>
      <c r="P11" s="36">
        <f t="shared" si="5"/>
        <v>0.11584932480454868</v>
      </c>
      <c r="Q11" s="36">
        <f t="shared" si="6"/>
        <v>0.44486140724946693</v>
      </c>
      <c r="R11" s="36">
        <f t="shared" si="7"/>
        <v>53.949386503067487</v>
      </c>
    </row>
    <row r="12" spans="1:18" x14ac:dyDescent="0.35">
      <c r="A12" s="47">
        <v>43394.340004502315</v>
      </c>
      <c r="B12" s="36">
        <f>23*60+46</f>
        <v>1426</v>
      </c>
      <c r="C12" s="48">
        <v>170</v>
      </c>
      <c r="D12" s="36">
        <f t="shared" si="0"/>
        <v>0.11921458625525946</v>
      </c>
      <c r="E12" s="36">
        <f t="shared" si="8"/>
        <v>0.37979868187516291</v>
      </c>
      <c r="F12" s="36">
        <f t="shared" si="1"/>
        <v>63.191372549019604</v>
      </c>
      <c r="G12" s="47">
        <v>43394.340004502315</v>
      </c>
      <c r="H12" s="36">
        <f>23*60+46</f>
        <v>1426</v>
      </c>
      <c r="I12" s="48">
        <v>167</v>
      </c>
      <c r="J12" s="36">
        <f t="shared" si="2"/>
        <v>0.11711079943899018</v>
      </c>
      <c r="K12" s="36">
        <f t="shared" si="3"/>
        <v>0.41131597851742896</v>
      </c>
      <c r="L12" s="36">
        <f t="shared" si="4"/>
        <v>58.349301397205586</v>
      </c>
      <c r="M12" s="47">
        <v>43394.340004502315</v>
      </c>
      <c r="N12" s="36">
        <f>23*60+46</f>
        <v>1426</v>
      </c>
      <c r="O12" s="48">
        <v>169</v>
      </c>
      <c r="P12" s="36">
        <f t="shared" si="5"/>
        <v>0.1185133239831697</v>
      </c>
      <c r="Q12" s="36">
        <f t="shared" si="6"/>
        <v>0.45509116409537165</v>
      </c>
      <c r="R12" s="36">
        <f t="shared" si="7"/>
        <v>52.736686390532547</v>
      </c>
    </row>
    <row r="13" spans="1:18" x14ac:dyDescent="0.35">
      <c r="A13" s="47">
        <v>43395.339951620372</v>
      </c>
      <c r="B13" s="36">
        <f>24*60+2</f>
        <v>1442</v>
      </c>
      <c r="C13" s="48">
        <v>161</v>
      </c>
      <c r="D13" s="36">
        <f t="shared" si="0"/>
        <v>0.11165048543689321</v>
      </c>
      <c r="E13" s="36">
        <f t="shared" si="8"/>
        <v>0.35570066156886332</v>
      </c>
      <c r="F13" s="36">
        <f t="shared" si="1"/>
        <v>67.472463768115944</v>
      </c>
      <c r="G13" s="47">
        <v>43395.339951620372</v>
      </c>
      <c r="H13" s="36">
        <f>24*60+2</f>
        <v>1442</v>
      </c>
      <c r="I13" s="48">
        <v>168</v>
      </c>
      <c r="J13" s="36">
        <f t="shared" si="2"/>
        <v>0.11650485436893204</v>
      </c>
      <c r="K13" s="36">
        <f t="shared" si="3"/>
        <v>0.40918778119820032</v>
      </c>
      <c r="L13" s="36">
        <f t="shared" si="4"/>
        <v>58.652777777777786</v>
      </c>
      <c r="M13" s="47">
        <v>43395.339951620372</v>
      </c>
      <c r="N13" s="36">
        <f>24*60+2</f>
        <v>1442</v>
      </c>
      <c r="O13" s="48">
        <v>171</v>
      </c>
      <c r="P13" s="36">
        <f t="shared" si="5"/>
        <v>0.11858529819694869</v>
      </c>
      <c r="Q13" s="36">
        <f t="shared" si="6"/>
        <v>0.45536754507628302</v>
      </c>
      <c r="R13" s="36">
        <f t="shared" si="7"/>
        <v>52.704678362573084</v>
      </c>
    </row>
    <row r="14" spans="1:18" x14ac:dyDescent="0.35">
      <c r="A14" s="47">
        <v>43396.344477800929</v>
      </c>
      <c r="B14" s="36">
        <f>23*60+36</f>
        <v>1416</v>
      </c>
      <c r="C14" s="48">
        <v>168</v>
      </c>
      <c r="D14" s="36">
        <f t="shared" si="0"/>
        <v>0.11864406779661017</v>
      </c>
      <c r="E14" s="36">
        <f t="shared" si="8"/>
        <v>0.37798110094495274</v>
      </c>
      <c r="F14" s="36">
        <f t="shared" si="1"/>
        <v>63.495238095238101</v>
      </c>
      <c r="G14" s="47">
        <v>43396.344477800929</v>
      </c>
      <c r="H14" s="36">
        <f>23*60+36</f>
        <v>1416</v>
      </c>
      <c r="I14" s="48">
        <v>168</v>
      </c>
      <c r="J14" s="36">
        <f t="shared" si="2"/>
        <v>0.11864406779661017</v>
      </c>
      <c r="K14" s="36">
        <f t="shared" si="3"/>
        <v>0.41670111616370403</v>
      </c>
      <c r="L14" s="36">
        <f t="shared" si="4"/>
        <v>57.595238095238095</v>
      </c>
      <c r="M14" s="47">
        <v>43396.344477800929</v>
      </c>
      <c r="N14" s="36">
        <f>23*60+36</f>
        <v>1416</v>
      </c>
      <c r="O14" s="48">
        <v>174</v>
      </c>
      <c r="P14" s="36">
        <f t="shared" si="5"/>
        <v>0.1228813559322034</v>
      </c>
      <c r="Q14" s="36">
        <f t="shared" si="6"/>
        <v>0.47186440677966107</v>
      </c>
      <c r="R14" s="36">
        <f t="shared" si="7"/>
        <v>50.862068965517238</v>
      </c>
    </row>
    <row r="15" spans="1:18" x14ac:dyDescent="0.35">
      <c r="A15" s="47">
        <v>43397.345558923611</v>
      </c>
      <c r="B15" s="36">
        <f>24*60</f>
        <v>1440</v>
      </c>
      <c r="C15" s="48">
        <v>172</v>
      </c>
      <c r="D15" s="36">
        <f t="shared" si="0"/>
        <v>0.11944444444444445</v>
      </c>
      <c r="E15" s="36">
        <f t="shared" si="8"/>
        <v>0.38053097345132747</v>
      </c>
      <c r="F15" s="36">
        <f t="shared" si="1"/>
        <v>63.069767441860456</v>
      </c>
      <c r="G15" s="47">
        <v>43397.345558923611</v>
      </c>
      <c r="H15" s="36">
        <f>24*60</f>
        <v>1440</v>
      </c>
      <c r="I15" s="48">
        <v>164</v>
      </c>
      <c r="J15" s="36">
        <f t="shared" si="2"/>
        <v>0.11388888888888889</v>
      </c>
      <c r="K15" s="36">
        <f t="shared" si="3"/>
        <v>0.4</v>
      </c>
      <c r="L15" s="36">
        <f t="shared" si="4"/>
        <v>60</v>
      </c>
      <c r="M15" s="47">
        <v>43397.345558923611</v>
      </c>
      <c r="N15" s="36">
        <f>24*60</f>
        <v>1440</v>
      </c>
      <c r="O15" s="48">
        <v>165</v>
      </c>
      <c r="P15" s="36">
        <f t="shared" si="5"/>
        <v>0.11458333333333333</v>
      </c>
      <c r="Q15" s="36">
        <f t="shared" si="6"/>
        <v>0.44</v>
      </c>
      <c r="R15" s="36">
        <f t="shared" si="7"/>
        <v>54.545454545454547</v>
      </c>
    </row>
    <row r="16" spans="1:18" x14ac:dyDescent="0.35">
      <c r="A16" s="47">
        <v>43398.336975810184</v>
      </c>
      <c r="B16" s="36">
        <f>23*60+45</f>
        <v>1425</v>
      </c>
      <c r="C16" s="48">
        <v>167</v>
      </c>
      <c r="D16" s="36">
        <f t="shared" si="0"/>
        <v>0.11719298245614035</v>
      </c>
      <c r="E16" s="36">
        <f t="shared" si="8"/>
        <v>0.37335817419655332</v>
      </c>
      <c r="F16" s="36">
        <f t="shared" si="1"/>
        <v>64.281437125748511</v>
      </c>
      <c r="G16" s="47">
        <v>43398.336975810184</v>
      </c>
      <c r="H16" s="36">
        <f>23*60+45</f>
        <v>1425</v>
      </c>
      <c r="I16" s="48">
        <v>163</v>
      </c>
      <c r="J16" s="36">
        <f t="shared" si="2"/>
        <v>0.1143859649122807</v>
      </c>
      <c r="K16" s="36">
        <f t="shared" si="3"/>
        <v>0.40174582798459563</v>
      </c>
      <c r="L16" s="36">
        <f t="shared" si="4"/>
        <v>59.739263803680977</v>
      </c>
      <c r="M16" s="47">
        <v>43398.336975810184</v>
      </c>
      <c r="N16" s="36">
        <f>23*60+45</f>
        <v>1425</v>
      </c>
      <c r="O16" s="48">
        <v>171</v>
      </c>
      <c r="P16" s="36">
        <f t="shared" si="5"/>
        <v>0.12</v>
      </c>
      <c r="Q16" s="36">
        <f t="shared" si="6"/>
        <v>0.46079999999999993</v>
      </c>
      <c r="R16" s="36">
        <f t="shared" si="7"/>
        <v>52.083333333333336</v>
      </c>
    </row>
    <row r="17" spans="1:18" x14ac:dyDescent="0.35">
      <c r="A17" s="47">
        <v>43399.341565023147</v>
      </c>
      <c r="B17" s="36">
        <f>24*60+4</f>
        <v>1444</v>
      </c>
      <c r="C17" s="48">
        <v>172</v>
      </c>
      <c r="D17" s="36">
        <f t="shared" si="0"/>
        <v>0.11911357340720222</v>
      </c>
      <c r="E17" s="36">
        <f t="shared" si="8"/>
        <v>0.37947687103179473</v>
      </c>
      <c r="F17" s="36">
        <f t="shared" si="1"/>
        <v>63.244961240310062</v>
      </c>
      <c r="G17" s="47">
        <v>43399.341565023147</v>
      </c>
      <c r="H17" s="36">
        <f>24*60+4</f>
        <v>1444</v>
      </c>
      <c r="I17" s="48">
        <v>159</v>
      </c>
      <c r="J17" s="36">
        <f t="shared" si="2"/>
        <v>0.11011080332409973</v>
      </c>
      <c r="K17" s="36">
        <f t="shared" si="3"/>
        <v>0.38673062630903321</v>
      </c>
      <c r="L17" s="36">
        <f t="shared" si="4"/>
        <v>62.058700209643597</v>
      </c>
      <c r="M17" s="47">
        <v>43399.341565023147</v>
      </c>
      <c r="N17" s="36">
        <f>24*60+4</f>
        <v>1444</v>
      </c>
      <c r="O17" s="48">
        <v>171</v>
      </c>
      <c r="P17" s="36">
        <f t="shared" si="5"/>
        <v>0.11842105263157894</v>
      </c>
      <c r="Q17" s="36">
        <f t="shared" si="6"/>
        <v>0.45473684210526311</v>
      </c>
      <c r="R17" s="36">
        <f t="shared" si="7"/>
        <v>52.777777777777786</v>
      </c>
    </row>
    <row r="18" spans="1:18" x14ac:dyDescent="0.35">
      <c r="A18" s="47">
        <v>43400.521205787038</v>
      </c>
      <c r="B18" s="36">
        <f>28*60+19</f>
        <v>1699</v>
      </c>
      <c r="C18" s="48">
        <v>200</v>
      </c>
      <c r="D18" s="36">
        <f t="shared" si="0"/>
        <v>0.11771630370806356</v>
      </c>
      <c r="E18" s="36">
        <f t="shared" si="8"/>
        <v>0.37502539234427329</v>
      </c>
      <c r="F18" s="36">
        <f t="shared" si="1"/>
        <v>63.995666666666665</v>
      </c>
      <c r="G18" s="47">
        <v>43400.521205787038</v>
      </c>
      <c r="H18" s="36">
        <f>28*60+19</f>
        <v>1699</v>
      </c>
      <c r="I18" s="48">
        <v>188</v>
      </c>
      <c r="J18" s="36">
        <f t="shared" si="2"/>
        <v>0.11065332548557975</v>
      </c>
      <c r="K18" s="36">
        <f t="shared" si="3"/>
        <v>0.38863606999813377</v>
      </c>
      <c r="L18" s="36">
        <f t="shared" si="4"/>
        <v>61.754432624113477</v>
      </c>
      <c r="M18" s="47">
        <v>43400.521205787038</v>
      </c>
      <c r="N18" s="36">
        <f>28*60+19</f>
        <v>1699</v>
      </c>
      <c r="O18" s="48">
        <v>204</v>
      </c>
      <c r="P18" s="36">
        <f t="shared" si="5"/>
        <v>0.12007062978222484</v>
      </c>
      <c r="Q18" s="36">
        <f t="shared" si="6"/>
        <v>0.46107121836374337</v>
      </c>
      <c r="R18" s="36">
        <f t="shared" si="7"/>
        <v>52.052696078431374</v>
      </c>
    </row>
    <row r="19" spans="1:18" x14ac:dyDescent="0.35">
      <c r="A19" s="47">
        <v>43401.550820092598</v>
      </c>
      <c r="B19" s="36">
        <f>24*60+46</f>
        <v>1486</v>
      </c>
      <c r="C19" s="48">
        <v>170</v>
      </c>
      <c r="D19" s="36">
        <f t="shared" si="0"/>
        <v>0.11440107671601615</v>
      </c>
      <c r="E19" s="36">
        <f t="shared" si="8"/>
        <v>0.36446360723686561</v>
      </c>
      <c r="F19" s="36">
        <f t="shared" si="1"/>
        <v>65.850196078431381</v>
      </c>
      <c r="G19" s="47">
        <v>43401.550820092598</v>
      </c>
      <c r="H19" s="36">
        <f>24*60+46</f>
        <v>1486</v>
      </c>
      <c r="I19" s="48">
        <v>166</v>
      </c>
      <c r="J19" s="36">
        <f t="shared" si="2"/>
        <v>0.1117092866756393</v>
      </c>
      <c r="K19" s="36">
        <f t="shared" si="3"/>
        <v>0.39234481173883073</v>
      </c>
      <c r="L19" s="36">
        <f t="shared" si="4"/>
        <v>61.170682730923694</v>
      </c>
      <c r="M19" s="47">
        <v>43401.550820092598</v>
      </c>
      <c r="N19" s="36">
        <f>24*60+46</f>
        <v>1486</v>
      </c>
      <c r="O19" s="48">
        <v>178</v>
      </c>
      <c r="P19" s="36">
        <f t="shared" si="5"/>
        <v>0.11978465679676985</v>
      </c>
      <c r="Q19" s="36">
        <f t="shared" si="6"/>
        <v>0.4599730820995962</v>
      </c>
      <c r="R19" s="36">
        <f t="shared" si="7"/>
        <v>52.176966292134836</v>
      </c>
    </row>
    <row r="20" spans="1:18" x14ac:dyDescent="0.35">
      <c r="A20" s="47">
        <v>43402.370919270834</v>
      </c>
      <c r="B20" s="36">
        <f>19*60+33</f>
        <v>1173</v>
      </c>
      <c r="C20" s="48">
        <v>127</v>
      </c>
      <c r="D20" s="36">
        <f t="shared" si="0"/>
        <v>0.1082693947144075</v>
      </c>
      <c r="E20" s="36">
        <f t="shared" si="8"/>
        <v>0.34492904510784689</v>
      </c>
      <c r="F20" s="36">
        <f t="shared" si="1"/>
        <v>69.579527559055123</v>
      </c>
      <c r="G20" s="47">
        <v>43402.370919270834</v>
      </c>
      <c r="H20" s="36">
        <f>19*60+33</f>
        <v>1173</v>
      </c>
      <c r="I20" s="48">
        <v>128</v>
      </c>
      <c r="J20" s="36">
        <f t="shared" si="2"/>
        <v>0.10912190963341858</v>
      </c>
      <c r="K20" s="36">
        <f t="shared" si="3"/>
        <v>0.38325743871249451</v>
      </c>
      <c r="L20" s="36">
        <f t="shared" si="4"/>
        <v>62.621093750000007</v>
      </c>
      <c r="M20" s="47">
        <v>43402.370919270834</v>
      </c>
      <c r="N20" s="36">
        <f>19*60+33</f>
        <v>1173</v>
      </c>
      <c r="O20" s="48">
        <v>140</v>
      </c>
      <c r="P20" s="36">
        <f t="shared" si="5"/>
        <v>0.11935208866155157</v>
      </c>
      <c r="Q20" s="36">
        <f t="shared" si="6"/>
        <v>0.45831202046035807</v>
      </c>
      <c r="R20" s="36">
        <f t="shared" si="7"/>
        <v>52.366071428571423</v>
      </c>
    </row>
    <row r="21" spans="1:18" x14ac:dyDescent="0.35">
      <c r="A21" s="47">
        <v>43403.369762499999</v>
      </c>
      <c r="B21" s="36">
        <f>23*60+57</f>
        <v>1437</v>
      </c>
      <c r="C21" s="48">
        <v>174</v>
      </c>
      <c r="D21" s="36">
        <f t="shared" si="0"/>
        <v>0.12108559498956159</v>
      </c>
      <c r="E21" s="36">
        <f t="shared" si="8"/>
        <v>0.38575941766585992</v>
      </c>
      <c r="F21" s="36">
        <f t="shared" si="1"/>
        <v>62.214942528735641</v>
      </c>
      <c r="G21" s="47">
        <v>43403.369762499999</v>
      </c>
      <c r="H21" s="36">
        <f>23*60+57</f>
        <v>1437</v>
      </c>
      <c r="I21" s="48">
        <v>162</v>
      </c>
      <c r="J21" s="36">
        <f t="shared" si="2"/>
        <v>0.11273486430062631</v>
      </c>
      <c r="K21" s="36">
        <f t="shared" si="3"/>
        <v>0.39594684047049239</v>
      </c>
      <c r="L21" s="36">
        <f t="shared" si="4"/>
        <v>60.614197530864196</v>
      </c>
      <c r="M21" s="47">
        <v>43403.369762499999</v>
      </c>
      <c r="N21" s="36">
        <f>23*60+57</f>
        <v>1437</v>
      </c>
      <c r="O21" s="48">
        <v>173</v>
      </c>
      <c r="P21" s="36">
        <f t="shared" si="5"/>
        <v>0.12038970076548365</v>
      </c>
      <c r="Q21" s="36">
        <f t="shared" si="6"/>
        <v>0.4622964509394572</v>
      </c>
      <c r="R21" s="36">
        <f t="shared" si="7"/>
        <v>51.914739884393065</v>
      </c>
    </row>
    <row r="22" spans="1:18" x14ac:dyDescent="0.35">
      <c r="A22" s="47">
        <v>43404.353609027778</v>
      </c>
      <c r="B22" s="36">
        <f>23*60+32</f>
        <v>1412</v>
      </c>
      <c r="C22" s="48">
        <v>170</v>
      </c>
      <c r="D22" s="36">
        <f t="shared" si="0"/>
        <v>0.12039660056657224</v>
      </c>
      <c r="E22" s="36">
        <f t="shared" si="8"/>
        <v>0.38356439118553987</v>
      </c>
      <c r="F22" s="36">
        <f t="shared" si="1"/>
        <v>62.570980392156862</v>
      </c>
      <c r="G22" s="47">
        <v>43404.353609027778</v>
      </c>
      <c r="H22" s="36">
        <f>23*60+32</f>
        <v>1412</v>
      </c>
      <c r="I22" s="48">
        <v>152</v>
      </c>
      <c r="J22" s="36">
        <f t="shared" si="2"/>
        <v>0.10764872521246459</v>
      </c>
      <c r="K22" s="36">
        <f t="shared" si="3"/>
        <v>0.37808332757548546</v>
      </c>
      <c r="L22" s="36">
        <f t="shared" si="4"/>
        <v>63.478070175438589</v>
      </c>
      <c r="M22" s="47">
        <v>43404.353609027778</v>
      </c>
      <c r="N22" s="36">
        <f>23*60+32</f>
        <v>1412</v>
      </c>
      <c r="O22" s="48">
        <v>154</v>
      </c>
      <c r="P22" s="36">
        <f t="shared" si="5"/>
        <v>0.10906515580736544</v>
      </c>
      <c r="Q22" s="36">
        <f t="shared" si="6"/>
        <v>0.41881019830028327</v>
      </c>
      <c r="R22" s="36">
        <f t="shared" si="7"/>
        <v>57.305194805194809</v>
      </c>
    </row>
    <row r="23" spans="1:18" x14ac:dyDescent="0.35">
      <c r="A23" s="47">
        <v>43405.361996736116</v>
      </c>
      <c r="B23" s="36">
        <f>24*60+7</f>
        <v>1447</v>
      </c>
      <c r="C23" s="48">
        <v>176</v>
      </c>
      <c r="D23" s="36">
        <f t="shared" si="0"/>
        <v>0.1216309606081548</v>
      </c>
      <c r="E23" s="36">
        <f t="shared" si="8"/>
        <v>0.38749686565429847</v>
      </c>
      <c r="F23" s="36">
        <f t="shared" si="1"/>
        <v>61.93598484848485</v>
      </c>
      <c r="G23" s="47">
        <v>43405.361996736116</v>
      </c>
      <c r="H23" s="36">
        <f>24*60+7</f>
        <v>1447</v>
      </c>
      <c r="I23" s="48">
        <v>180</v>
      </c>
      <c r="J23" s="36">
        <f t="shared" si="2"/>
        <v>0.1243953006219765</v>
      </c>
      <c r="K23" s="36">
        <f t="shared" si="3"/>
        <v>0.43690056803816135</v>
      </c>
      <c r="L23" s="36">
        <f t="shared" si="4"/>
        <v>54.93240740740741</v>
      </c>
      <c r="M23" s="47">
        <v>43405.361996736116</v>
      </c>
      <c r="N23" s="36">
        <f>24*60+7</f>
        <v>1447</v>
      </c>
      <c r="O23" s="48">
        <v>183</v>
      </c>
      <c r="P23" s="36">
        <f t="shared" si="5"/>
        <v>0.12646855563234277</v>
      </c>
      <c r="Q23" s="36">
        <f t="shared" si="6"/>
        <v>0.48563925362819632</v>
      </c>
      <c r="R23" s="36">
        <f t="shared" si="7"/>
        <v>49.419398907103826</v>
      </c>
    </row>
    <row r="24" spans="1:18" x14ac:dyDescent="0.35">
      <c r="A24" s="47">
        <v>43406.347726030093</v>
      </c>
      <c r="B24" s="36">
        <f>23*60+40</f>
        <v>1420</v>
      </c>
      <c r="C24" s="48">
        <v>177</v>
      </c>
      <c r="D24" s="36">
        <f t="shared" si="0"/>
        <v>0.12464788732394366</v>
      </c>
      <c r="E24" s="36">
        <f t="shared" si="8"/>
        <v>0.39710831359840454</v>
      </c>
      <c r="F24" s="36">
        <f t="shared" si="1"/>
        <v>60.436911487758955</v>
      </c>
      <c r="G24" s="47">
        <v>43406.347726030093</v>
      </c>
      <c r="H24" s="36">
        <f>23*60+40</f>
        <v>1420</v>
      </c>
      <c r="I24" s="48">
        <v>154</v>
      </c>
      <c r="J24" s="36">
        <f t="shared" si="2"/>
        <v>0.10845070422535211</v>
      </c>
      <c r="K24" s="36">
        <f t="shared" si="3"/>
        <v>0.38090003435245623</v>
      </c>
      <c r="L24" s="36">
        <f t="shared" si="4"/>
        <v>63.008658008658003</v>
      </c>
      <c r="M24" s="47">
        <v>43406.347726030093</v>
      </c>
      <c r="N24" s="36">
        <f>23*60+40</f>
        <v>1420</v>
      </c>
      <c r="O24" s="48">
        <v>170</v>
      </c>
      <c r="P24" s="36">
        <f t="shared" si="5"/>
        <v>0.11971830985915492</v>
      </c>
      <c r="Q24" s="36">
        <f t="shared" si="6"/>
        <v>0.45971830985915485</v>
      </c>
      <c r="R24" s="36">
        <f t="shared" si="7"/>
        <v>52.205882352941188</v>
      </c>
    </row>
    <row r="25" spans="1:18" x14ac:dyDescent="0.35">
      <c r="A25" s="47">
        <v>43407.545857604171</v>
      </c>
      <c r="B25" s="36">
        <f>28*60+43</f>
        <v>1723</v>
      </c>
      <c r="C25" s="48">
        <v>208</v>
      </c>
      <c r="D25" s="36">
        <f t="shared" si="0"/>
        <v>0.12071967498549042</v>
      </c>
      <c r="E25" s="36">
        <f t="shared" si="8"/>
        <v>0.38459365482103147</v>
      </c>
      <c r="F25" s="36">
        <f t="shared" si="1"/>
        <v>62.403525641025638</v>
      </c>
      <c r="G25" s="47">
        <v>43407.545857604171</v>
      </c>
      <c r="H25" s="36">
        <f>28*60+43</f>
        <v>1723</v>
      </c>
      <c r="I25" s="48">
        <v>177</v>
      </c>
      <c r="J25" s="36">
        <f t="shared" si="2"/>
        <v>0.10272780034822983</v>
      </c>
      <c r="K25" s="36">
        <f t="shared" si="3"/>
        <v>0.36080007927183161</v>
      </c>
      <c r="L25" s="36">
        <f t="shared" si="4"/>
        <v>66.518832391713744</v>
      </c>
      <c r="M25" s="47">
        <v>43407.545857604171</v>
      </c>
      <c r="N25" s="36">
        <f>28*60+43</f>
        <v>1723</v>
      </c>
      <c r="O25" s="48">
        <v>198</v>
      </c>
      <c r="P25" s="36">
        <f t="shared" si="5"/>
        <v>0.11491584445734185</v>
      </c>
      <c r="Q25" s="36">
        <f t="shared" si="6"/>
        <v>0.44127684271619266</v>
      </c>
      <c r="R25" s="36">
        <f t="shared" si="7"/>
        <v>54.387626262626263</v>
      </c>
    </row>
    <row r="26" spans="1:18" x14ac:dyDescent="0.35">
      <c r="A26" s="47">
        <v>43409.351909606485</v>
      </c>
      <c r="B26" s="36">
        <f>44*60+18</f>
        <v>2658</v>
      </c>
      <c r="C26" s="48">
        <v>336</v>
      </c>
      <c r="D26" s="36">
        <f t="shared" si="0"/>
        <v>0.12641083521444696</v>
      </c>
      <c r="E26" s="36">
        <f t="shared" si="8"/>
        <v>0.40272478475399026</v>
      </c>
      <c r="F26" s="36">
        <f t="shared" si="1"/>
        <v>59.594047619047622</v>
      </c>
      <c r="G26" s="47">
        <v>43409.351909606485</v>
      </c>
      <c r="H26" s="36">
        <f>44*60+18</f>
        <v>2658</v>
      </c>
      <c r="I26" s="48">
        <v>284</v>
      </c>
      <c r="J26" s="36">
        <f t="shared" si="2"/>
        <v>0.10684725357411588</v>
      </c>
      <c r="K26" s="36">
        <f t="shared" si="3"/>
        <v>0.37526840279689477</v>
      </c>
      <c r="L26" s="36">
        <f t="shared" si="4"/>
        <v>63.95422535211268</v>
      </c>
      <c r="M26" s="47">
        <v>43409.351909606485</v>
      </c>
      <c r="N26" s="36">
        <f>44*60+18</f>
        <v>2658</v>
      </c>
      <c r="O26" s="48">
        <v>302</v>
      </c>
      <c r="P26" s="36">
        <f t="shared" si="5"/>
        <v>0.11361926260346125</v>
      </c>
      <c r="Q26" s="36">
        <f t="shared" si="6"/>
        <v>0.43629796839729124</v>
      </c>
      <c r="R26" s="36">
        <f t="shared" si="7"/>
        <v>55.008278145695357</v>
      </c>
    </row>
    <row r="27" spans="1:18" x14ac:dyDescent="0.35">
      <c r="A27" s="47">
        <v>43409.587308530092</v>
      </c>
      <c r="B27" s="36">
        <f>5*60+33</f>
        <v>333</v>
      </c>
      <c r="C27" s="48">
        <v>38</v>
      </c>
      <c r="D27" s="36">
        <f t="shared" si="0"/>
        <v>0.11411411411411411</v>
      </c>
      <c r="E27" s="36">
        <f t="shared" si="8"/>
        <v>0.36354939009806264</v>
      </c>
      <c r="F27" s="36">
        <f t="shared" si="1"/>
        <v>66.015789473684208</v>
      </c>
      <c r="G27" s="47">
        <v>43409.587308530092</v>
      </c>
      <c r="H27" s="36">
        <f>5*60+33</f>
        <v>333</v>
      </c>
      <c r="I27" s="48">
        <v>35</v>
      </c>
      <c r="J27" s="36">
        <f t="shared" si="2"/>
        <v>0.10510510510510511</v>
      </c>
      <c r="K27" s="36">
        <f t="shared" si="3"/>
        <v>0.36914963744232043</v>
      </c>
      <c r="L27" s="36">
        <f t="shared" si="4"/>
        <v>65.014285714285705</v>
      </c>
      <c r="M27" s="47">
        <v>43409.587308530092</v>
      </c>
      <c r="N27" s="36">
        <f>5*60+33</f>
        <v>333</v>
      </c>
      <c r="O27" s="48">
        <v>38</v>
      </c>
      <c r="P27" s="36">
        <f t="shared" si="5"/>
        <v>0.11411411411411411</v>
      </c>
      <c r="Q27" s="36">
        <f t="shared" si="6"/>
        <v>0.43819819819819816</v>
      </c>
      <c r="R27" s="36">
        <f t="shared" si="7"/>
        <v>54.769736842105267</v>
      </c>
    </row>
    <row r="28" spans="1:18" x14ac:dyDescent="0.35">
      <c r="A28" s="52">
        <v>43411.559494907407</v>
      </c>
      <c r="B28" s="36">
        <f>44*60+34</f>
        <v>2674</v>
      </c>
      <c r="C28" s="53">
        <v>297</v>
      </c>
      <c r="D28" s="36">
        <f t="shared" si="0"/>
        <v>0.11106955871353777</v>
      </c>
      <c r="E28" s="36">
        <f t="shared" si="8"/>
        <v>0.35384992156525302</v>
      </c>
      <c r="F28" s="36">
        <f t="shared" si="1"/>
        <v>67.8253647586981</v>
      </c>
      <c r="G28" s="52">
        <v>43411.559494907407</v>
      </c>
      <c r="H28" s="36">
        <f>44*60+34</f>
        <v>2674</v>
      </c>
      <c r="I28" s="53">
        <v>304</v>
      </c>
      <c r="J28" s="36">
        <f t="shared" si="2"/>
        <v>0.11368735976065819</v>
      </c>
      <c r="K28" s="36">
        <f t="shared" si="3"/>
        <v>0.39929219037889707</v>
      </c>
      <c r="L28" s="36">
        <f t="shared" si="4"/>
        <v>60.106359649122801</v>
      </c>
      <c r="M28" s="52">
        <v>43411.559494907407</v>
      </c>
      <c r="N28" s="36">
        <f>44*60+34</f>
        <v>2674</v>
      </c>
      <c r="O28" s="53">
        <v>329</v>
      </c>
      <c r="P28" s="36">
        <f t="shared" si="5"/>
        <v>0.12303664921465969</v>
      </c>
      <c r="Q28" s="36">
        <f t="shared" si="6"/>
        <v>0.4724607329842932</v>
      </c>
      <c r="R28" s="36">
        <f t="shared" si="7"/>
        <v>50.797872340425535</v>
      </c>
    </row>
    <row r="29" spans="1:18" x14ac:dyDescent="0.35">
      <c r="A29" s="47">
        <v>43411.623605775458</v>
      </c>
      <c r="B29" s="36">
        <f>4*60+16</f>
        <v>256</v>
      </c>
      <c r="C29" s="48">
        <v>21</v>
      </c>
      <c r="D29" s="36">
        <f t="shared" si="0"/>
        <v>8.203125E-2</v>
      </c>
      <c r="E29" s="36">
        <f t="shared" si="8"/>
        <v>0.26133849557522126</v>
      </c>
      <c r="F29" s="36">
        <f t="shared" si="1"/>
        <v>91.834920634920636</v>
      </c>
      <c r="G29" s="47">
        <v>43411.623605775458</v>
      </c>
      <c r="H29" s="36">
        <f>4*60+16</f>
        <v>256</v>
      </c>
      <c r="I29" s="48">
        <v>25</v>
      </c>
      <c r="J29" s="36">
        <f t="shared" si="2"/>
        <v>9.765625E-2</v>
      </c>
      <c r="K29" s="36">
        <f t="shared" si="3"/>
        <v>0.34298780487804881</v>
      </c>
      <c r="L29" s="36">
        <f t="shared" si="4"/>
        <v>69.973333333333329</v>
      </c>
      <c r="M29" s="47">
        <v>43411.623605775458</v>
      </c>
      <c r="N29" s="36">
        <f>4*60+16</f>
        <v>256</v>
      </c>
      <c r="O29" s="48">
        <v>28</v>
      </c>
      <c r="P29" s="36">
        <f t="shared" si="5"/>
        <v>0.109375</v>
      </c>
      <c r="Q29" s="36">
        <f t="shared" si="6"/>
        <v>0.42</v>
      </c>
      <c r="R29" s="36">
        <f t="shared" si="7"/>
        <v>57.142857142857146</v>
      </c>
    </row>
    <row r="30" spans="1:18" x14ac:dyDescent="0.35">
      <c r="A30" s="52">
        <v>43413.485353113429</v>
      </c>
      <c r="B30" s="36">
        <f>42*60+26</f>
        <v>2546</v>
      </c>
      <c r="C30" s="53">
        <v>253</v>
      </c>
      <c r="D30" s="36">
        <f t="shared" si="0"/>
        <v>9.9371563236449328E-2</v>
      </c>
      <c r="E30" s="36">
        <f t="shared" si="8"/>
        <v>0.3165819713727589</v>
      </c>
      <c r="F30" s="36">
        <f t="shared" si="1"/>
        <v>75.809749670619254</v>
      </c>
      <c r="G30" s="52">
        <v>43413.485353113429</v>
      </c>
      <c r="H30" s="36">
        <f>42*60+26</f>
        <v>2546</v>
      </c>
      <c r="I30" s="53">
        <v>278</v>
      </c>
      <c r="J30" s="36">
        <f t="shared" si="2"/>
        <v>0.10919088766692851</v>
      </c>
      <c r="K30" s="36">
        <f t="shared" si="3"/>
        <v>0.38349970302530995</v>
      </c>
      <c r="L30" s="36">
        <f t="shared" si="4"/>
        <v>62.581534772182245</v>
      </c>
      <c r="M30" s="52">
        <v>43413.485353113429</v>
      </c>
      <c r="N30" s="36">
        <f>42*60+26</f>
        <v>2546</v>
      </c>
      <c r="O30" s="53">
        <v>304</v>
      </c>
      <c r="P30" s="36">
        <f t="shared" si="5"/>
        <v>0.11940298507462686</v>
      </c>
      <c r="Q30" s="36">
        <f t="shared" si="6"/>
        <v>0.45850746268656722</v>
      </c>
      <c r="R30" s="36">
        <f t="shared" si="7"/>
        <v>52.343749999999993</v>
      </c>
    </row>
    <row r="31" spans="1:18" x14ac:dyDescent="0.35">
      <c r="A31" s="47">
        <v>43414.326047789349</v>
      </c>
      <c r="B31" s="36">
        <f>22*60+21</f>
        <v>1341</v>
      </c>
      <c r="C31" s="48">
        <v>124</v>
      </c>
      <c r="D31" s="36">
        <f t="shared" si="0"/>
        <v>9.2468307233407904E-2</v>
      </c>
      <c r="E31" s="36">
        <f t="shared" si="8"/>
        <v>0.2945892973807685</v>
      </c>
      <c r="F31" s="36">
        <f t="shared" si="1"/>
        <v>81.469354838709691</v>
      </c>
      <c r="G31" s="47">
        <v>43414.326047789349</v>
      </c>
      <c r="H31" s="36">
        <f>22*60+21</f>
        <v>1341</v>
      </c>
      <c r="I31" s="48">
        <v>138</v>
      </c>
      <c r="J31" s="36">
        <f t="shared" si="2"/>
        <v>0.1029082774049217</v>
      </c>
      <c r="K31" s="36">
        <f t="shared" si="3"/>
        <v>0.36143394990996897</v>
      </c>
      <c r="L31" s="36">
        <f t="shared" si="4"/>
        <v>66.40217391304347</v>
      </c>
      <c r="M31" s="47">
        <v>43414.326047789349</v>
      </c>
      <c r="N31" s="36">
        <f>22*60+21</f>
        <v>1341</v>
      </c>
      <c r="O31" s="48">
        <v>152</v>
      </c>
      <c r="P31" s="36">
        <f t="shared" si="5"/>
        <v>0.1133482475764355</v>
      </c>
      <c r="Q31" s="36">
        <f t="shared" si="6"/>
        <v>0.43525727069351228</v>
      </c>
      <c r="R31" s="36">
        <f t="shared" si="7"/>
        <v>55.139802631578952</v>
      </c>
    </row>
    <row r="32" spans="1:18" x14ac:dyDescent="0.35">
      <c r="A32" s="52">
        <v>43416.464254247687</v>
      </c>
      <c r="B32" s="36">
        <f>49*60+53</f>
        <v>2993</v>
      </c>
      <c r="C32" s="53">
        <v>296</v>
      </c>
      <c r="D32" s="36">
        <f t="shared" si="0"/>
        <v>9.8897427330437687E-2</v>
      </c>
      <c r="E32" s="36">
        <f t="shared" si="8"/>
        <v>0.31507144990227937</v>
      </c>
      <c r="F32" s="36">
        <f t="shared" si="1"/>
        <v>76.173198198198193</v>
      </c>
      <c r="G32" s="52">
        <v>43416.464254247687</v>
      </c>
      <c r="H32" s="36">
        <f>49*60+53</f>
        <v>2993</v>
      </c>
      <c r="I32" s="53">
        <v>336</v>
      </c>
      <c r="J32" s="36">
        <f t="shared" si="2"/>
        <v>0.11226194453725359</v>
      </c>
      <c r="K32" s="36">
        <f t="shared" si="3"/>
        <v>0.39428585398450045</v>
      </c>
      <c r="L32" s="36">
        <f t="shared" si="4"/>
        <v>60.869543650793645</v>
      </c>
      <c r="M32" s="52">
        <v>43416.464254247687</v>
      </c>
      <c r="N32" s="36">
        <f>49*60+53</f>
        <v>2993</v>
      </c>
      <c r="O32" s="53">
        <v>339</v>
      </c>
      <c r="P32" s="36">
        <f t="shared" si="5"/>
        <v>0.11326428332776478</v>
      </c>
      <c r="Q32" s="36">
        <f t="shared" si="6"/>
        <v>0.43493484797861676</v>
      </c>
      <c r="R32" s="36">
        <f t="shared" si="7"/>
        <v>55.180678466076699</v>
      </c>
    </row>
    <row r="33" spans="1:18" x14ac:dyDescent="0.35">
      <c r="A33" s="47">
        <v>43416.714774780092</v>
      </c>
      <c r="B33" s="36">
        <f>7*60+26</f>
        <v>446</v>
      </c>
      <c r="C33" s="48">
        <v>38</v>
      </c>
      <c r="D33" s="36">
        <f t="shared" si="0"/>
        <v>8.520179372197309E-2</v>
      </c>
      <c r="E33" s="36">
        <f t="shared" si="8"/>
        <v>0.27143934283106469</v>
      </c>
      <c r="F33" s="36">
        <f t="shared" si="1"/>
        <v>88.417543859649129</v>
      </c>
      <c r="G33" s="47">
        <v>43416.714774780092</v>
      </c>
      <c r="H33" s="36">
        <f>7*60+26</f>
        <v>446</v>
      </c>
      <c r="I33" s="48">
        <v>40</v>
      </c>
      <c r="J33" s="36">
        <f t="shared" si="2"/>
        <v>8.9686098654708515E-2</v>
      </c>
      <c r="K33" s="36">
        <f t="shared" si="3"/>
        <v>0.31499507820190314</v>
      </c>
      <c r="L33" s="36">
        <f t="shared" si="4"/>
        <v>76.191666666666649</v>
      </c>
      <c r="M33" s="47">
        <v>43416.714774780092</v>
      </c>
      <c r="N33" s="36">
        <f>7*60+26</f>
        <v>446</v>
      </c>
      <c r="O33" s="48">
        <v>42</v>
      </c>
      <c r="P33" s="36">
        <f t="shared" si="5"/>
        <v>9.417040358744394E-2</v>
      </c>
      <c r="Q33" s="36">
        <f t="shared" si="6"/>
        <v>0.36161434977578472</v>
      </c>
      <c r="R33" s="36">
        <f t="shared" si="7"/>
        <v>66.36904761904762</v>
      </c>
    </row>
    <row r="34" spans="1:18" x14ac:dyDescent="0.35">
      <c r="A34" s="52">
        <v>43418.579160208334</v>
      </c>
      <c r="B34" s="36">
        <f>41*60+55</f>
        <v>2515</v>
      </c>
      <c r="C34" s="53">
        <v>257</v>
      </c>
      <c r="D34" s="36">
        <f t="shared" si="0"/>
        <v>0.1021868787276342</v>
      </c>
      <c r="E34" s="36">
        <f t="shared" si="8"/>
        <v>0.32555111807033904</v>
      </c>
      <c r="F34" s="36">
        <f t="shared" si="1"/>
        <v>73.72114137483787</v>
      </c>
      <c r="G34" s="52">
        <v>43418.579160208334</v>
      </c>
      <c r="H34" s="36">
        <f>41*60+55</f>
        <v>2515</v>
      </c>
      <c r="I34" s="53">
        <v>261</v>
      </c>
      <c r="J34" s="36">
        <f t="shared" si="2"/>
        <v>0.10377733598409543</v>
      </c>
      <c r="K34" s="36">
        <f t="shared" si="3"/>
        <v>0.36448625321243272</v>
      </c>
      <c r="L34" s="36">
        <f t="shared" si="4"/>
        <v>65.846104725415074</v>
      </c>
      <c r="M34" s="52">
        <v>43418.579160208334</v>
      </c>
      <c r="N34" s="36">
        <f>41*60+55</f>
        <v>2515</v>
      </c>
      <c r="O34" s="53">
        <v>252</v>
      </c>
      <c r="P34" s="36">
        <f t="shared" si="5"/>
        <v>0.10019880715705766</v>
      </c>
      <c r="Q34" s="36">
        <f t="shared" si="6"/>
        <v>0.38476341948310139</v>
      </c>
      <c r="R34" s="36">
        <f t="shared" si="7"/>
        <v>62.375992063492056</v>
      </c>
    </row>
    <row r="35" spans="1:18" x14ac:dyDescent="0.35">
      <c r="A35" s="47">
        <v>43419.404104108791</v>
      </c>
      <c r="B35" s="36">
        <f>4*60+11</f>
        <v>251</v>
      </c>
      <c r="C35" s="48">
        <v>25</v>
      </c>
      <c r="D35" s="36">
        <f t="shared" si="0"/>
        <v>9.9601593625498003E-2</v>
      </c>
      <c r="E35" s="36">
        <f t="shared" si="8"/>
        <v>0.31731481155025909</v>
      </c>
      <c r="F35" s="36">
        <f t="shared" si="1"/>
        <v>75.634666666666675</v>
      </c>
      <c r="G35" s="47">
        <v>43419.404104108791</v>
      </c>
      <c r="H35" s="36">
        <f>4*60+11</f>
        <v>251</v>
      </c>
      <c r="I35" s="48">
        <v>25</v>
      </c>
      <c r="J35" s="36">
        <f t="shared" si="2"/>
        <v>9.9601593625498003E-2</v>
      </c>
      <c r="K35" s="36">
        <f t="shared" si="3"/>
        <v>0.34982023127004175</v>
      </c>
      <c r="L35" s="36">
        <f t="shared" si="4"/>
        <v>68.606666666666683</v>
      </c>
      <c r="M35" s="47">
        <v>43419.404104108791</v>
      </c>
      <c r="N35" s="36">
        <f>4*60+11</f>
        <v>251</v>
      </c>
      <c r="O35" s="48">
        <v>25</v>
      </c>
      <c r="P35" s="36">
        <f t="shared" si="5"/>
        <v>9.9601593625498003E-2</v>
      </c>
      <c r="Q35" s="36">
        <f t="shared" si="6"/>
        <v>0.38247011952191229</v>
      </c>
      <c r="R35" s="36">
        <f t="shared" si="7"/>
        <v>62.750000000000014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6E40-6823-4396-8E07-D7F980869B13}">
  <dimension ref="A1:M142"/>
  <sheetViews>
    <sheetView topLeftCell="C9" zoomScale="85" zoomScaleNormal="85" workbookViewId="0">
      <selection activeCell="F22" sqref="F22"/>
    </sheetView>
  </sheetViews>
  <sheetFormatPr defaultRowHeight="14.5" x14ac:dyDescent="0.35"/>
  <cols>
    <col min="1" max="1" width="21.54296875" style="43" customWidth="1"/>
    <col min="2" max="2" width="30" style="43" customWidth="1"/>
    <col min="3" max="3" width="25.54296875" style="43" customWidth="1"/>
    <col min="4" max="4" width="24" style="43" customWidth="1"/>
    <col min="5" max="5" width="25.54296875" style="43" customWidth="1"/>
    <col min="6" max="7" width="28" style="43" customWidth="1"/>
    <col min="8" max="8" width="19.81640625" style="43" customWidth="1"/>
    <col min="9" max="9" width="25.6328125" style="43" customWidth="1"/>
    <col min="10" max="10" width="30.7265625" style="43" customWidth="1"/>
    <col min="11" max="11" width="23.81640625" style="43" customWidth="1"/>
    <col min="12" max="12" width="18.54296875" style="43" customWidth="1"/>
    <col min="13" max="13" width="13.36328125" style="43" customWidth="1"/>
    <col min="14" max="16384" width="8.7265625" style="43"/>
  </cols>
  <sheetData>
    <row r="1" spans="1:13" ht="15" thickBot="1" x14ac:dyDescent="0.4">
      <c r="A1" s="62" t="s">
        <v>0</v>
      </c>
      <c r="B1" s="63" t="s">
        <v>19</v>
      </c>
      <c r="C1" s="63" t="s">
        <v>25</v>
      </c>
      <c r="D1" s="63" t="s">
        <v>26</v>
      </c>
      <c r="E1" s="63" t="s">
        <v>27</v>
      </c>
      <c r="F1" s="63" t="s">
        <v>20</v>
      </c>
      <c r="G1" s="63" t="s">
        <v>39</v>
      </c>
      <c r="H1" s="63" t="s">
        <v>26</v>
      </c>
      <c r="I1" s="63" t="s">
        <v>27</v>
      </c>
      <c r="J1" s="64" t="s">
        <v>21</v>
      </c>
      <c r="K1" s="63" t="s">
        <v>51</v>
      </c>
      <c r="L1" s="63" t="s">
        <v>26</v>
      </c>
      <c r="M1" s="65" t="s">
        <v>27</v>
      </c>
    </row>
    <row r="2" spans="1:13" x14ac:dyDescent="0.35">
      <c r="A2" s="70">
        <v>43274.39234953704</v>
      </c>
      <c r="B2" s="37">
        <v>17.086582568807337</v>
      </c>
      <c r="C2" s="80">
        <v>-0.78525628753716559</v>
      </c>
      <c r="D2" s="37"/>
      <c r="E2" s="37"/>
      <c r="F2" s="37">
        <v>22.26063829787234</v>
      </c>
      <c r="G2" s="80">
        <v>-0.2339110096881917</v>
      </c>
      <c r="H2" s="37"/>
      <c r="I2" s="37"/>
      <c r="J2" s="42">
        <v>17.445804988662132</v>
      </c>
      <c r="K2" s="80">
        <v>-0.61027911639236943</v>
      </c>
      <c r="L2" s="42"/>
      <c r="M2" s="38"/>
    </row>
    <row r="3" spans="1:13" x14ac:dyDescent="0.35">
      <c r="A3" s="66">
        <v>43274.724907407406</v>
      </c>
      <c r="B3" s="39">
        <v>17.691236306729262</v>
      </c>
      <c r="C3" s="80">
        <v>-0.16676472928999683</v>
      </c>
      <c r="D3" s="39"/>
      <c r="E3" s="39"/>
      <c r="F3" s="39">
        <v>22.404545454545456</v>
      </c>
      <c r="G3" s="80">
        <v>-9.088278548392921E-2</v>
      </c>
      <c r="H3" s="39"/>
      <c r="I3" s="39"/>
      <c r="J3" s="43">
        <v>18.089953271028037</v>
      </c>
      <c r="K3" s="80">
        <v>-0.16711273229587167</v>
      </c>
      <c r="M3" s="40"/>
    </row>
    <row r="4" spans="1:13" x14ac:dyDescent="0.35">
      <c r="A4" s="66">
        <v>43274.850011574075</v>
      </c>
      <c r="B4" s="39">
        <v>18.061814345991564</v>
      </c>
      <c r="C4" s="80">
        <v>-5.8931247083070723E-2</v>
      </c>
      <c r="D4" s="39"/>
      <c r="E4" s="39"/>
      <c r="F4" s="39">
        <v>27.900000000000002</v>
      </c>
      <c r="G4" s="80">
        <v>-0.23887091856349343</v>
      </c>
      <c r="H4" s="39"/>
      <c r="I4" s="39"/>
      <c r="J4" s="43">
        <v>18.260126582278485</v>
      </c>
      <c r="K4" s="80">
        <v>8.5027783228243475E-2</v>
      </c>
      <c r="M4" s="40"/>
    </row>
    <row r="5" spans="1:13" x14ac:dyDescent="0.35">
      <c r="A5" s="66">
        <v>43275.481747685182</v>
      </c>
      <c r="B5" s="39">
        <v>17.625020678246482</v>
      </c>
      <c r="C5" s="80">
        <v>-0.20813430023554838</v>
      </c>
      <c r="D5" s="39"/>
      <c r="E5" s="39"/>
      <c r="F5" s="39">
        <v>16.235532407407408</v>
      </c>
      <c r="G5" s="80">
        <v>0.17711811931934099</v>
      </c>
      <c r="H5" s="39"/>
      <c r="I5" s="39"/>
      <c r="J5" s="43">
        <v>17.894565217391303</v>
      </c>
      <c r="K5" s="80">
        <v>-9.8547037279668362E-2</v>
      </c>
      <c r="M5" s="40"/>
    </row>
    <row r="6" spans="1:13" x14ac:dyDescent="0.35">
      <c r="A6" s="66">
        <v>43275.75439814815</v>
      </c>
      <c r="B6" s="39">
        <v>17.850766283524905</v>
      </c>
      <c r="C6" s="80">
        <v>0.15632854982835162</v>
      </c>
      <c r="D6" s="39"/>
      <c r="E6" s="39"/>
      <c r="F6" s="39">
        <v>16.159574468085108</v>
      </c>
      <c r="G6" s="80">
        <v>-0.11323323433288474</v>
      </c>
      <c r="H6" s="39"/>
      <c r="I6" s="39"/>
      <c r="J6" s="43">
        <v>18.372832369942198</v>
      </c>
      <c r="K6" s="80">
        <v>6.6191367261757436E-2</v>
      </c>
      <c r="M6" s="40"/>
    </row>
    <row r="7" spans="1:13" x14ac:dyDescent="0.35">
      <c r="A7" s="66">
        <v>43276.360034722224</v>
      </c>
      <c r="B7" s="39">
        <v>17.635910652920963</v>
      </c>
      <c r="C7" s="80">
        <v>0.11970752182535901</v>
      </c>
      <c r="D7" s="39"/>
      <c r="E7" s="39"/>
      <c r="F7" s="39">
        <v>15.940758293838865</v>
      </c>
      <c r="G7" s="80">
        <v>-2.2863967719218056E-2</v>
      </c>
      <c r="H7" s="39"/>
      <c r="I7" s="39"/>
      <c r="J7" s="43">
        <v>17.996192893401016</v>
      </c>
      <c r="K7" s="80">
        <v>-0.10764192963668005</v>
      </c>
      <c r="M7" s="40"/>
    </row>
    <row r="8" spans="1:13" x14ac:dyDescent="0.35">
      <c r="A8" s="66">
        <v>43276.739571759259</v>
      </c>
      <c r="B8" s="39">
        <v>18.394444444444442</v>
      </c>
      <c r="C8" s="80">
        <v>0.17477829391891858</v>
      </c>
      <c r="D8" s="39"/>
      <c r="E8" s="39"/>
      <c r="F8" s="39">
        <v>16.245192307692307</v>
      </c>
      <c r="G8" s="80">
        <v>0.13686972685708879</v>
      </c>
      <c r="H8" s="39"/>
      <c r="I8" s="39"/>
      <c r="J8" s="43">
        <v>18.507291666666667</v>
      </c>
      <c r="K8" s="80">
        <v>-8.7949036585056733E-2</v>
      </c>
      <c r="M8" s="40"/>
    </row>
    <row r="9" spans="1:13" x14ac:dyDescent="0.35">
      <c r="A9" s="66">
        <v>43277.378587962965</v>
      </c>
      <c r="B9" s="39">
        <v>83.182758620689668</v>
      </c>
      <c r="C9" s="80">
        <v>0.49354906028651685</v>
      </c>
      <c r="D9" s="39"/>
      <c r="E9" s="39"/>
      <c r="F9" s="39">
        <v>16.023648648648649</v>
      </c>
      <c r="G9" s="80">
        <v>-0.13122091726160087</v>
      </c>
      <c r="H9" s="39"/>
      <c r="I9" s="39"/>
      <c r="J9" s="43">
        <v>17.984855769230766</v>
      </c>
      <c r="K9" s="80">
        <v>0.48985641920848372</v>
      </c>
      <c r="M9" s="40"/>
    </row>
    <row r="10" spans="1:13" x14ac:dyDescent="0.35">
      <c r="A10" s="66">
        <v>43277.685949074075</v>
      </c>
      <c r="B10" s="39">
        <v>16.59253968253968</v>
      </c>
      <c r="C10" s="80">
        <v>-0.13663158500115019</v>
      </c>
      <c r="D10" s="39"/>
      <c r="E10" s="39"/>
      <c r="F10" s="39">
        <v>16.510869565217394</v>
      </c>
      <c r="G10" s="80">
        <v>5.5150945851428039E-3</v>
      </c>
      <c r="H10" s="39"/>
      <c r="I10" s="39"/>
      <c r="J10" s="43">
        <v>18.337500000000002</v>
      </c>
      <c r="K10" s="80">
        <v>-9.748803827751186E-2</v>
      </c>
      <c r="M10" s="40"/>
    </row>
    <row r="11" spans="1:13" x14ac:dyDescent="0.35">
      <c r="A11" s="66">
        <v>43278.343773148146</v>
      </c>
      <c r="B11" s="39">
        <v>16.763205417607221</v>
      </c>
      <c r="C11" s="80">
        <v>-0.20644341647299461</v>
      </c>
      <c r="D11" s="39"/>
      <c r="E11" s="39"/>
      <c r="F11" s="39">
        <v>15.75</v>
      </c>
      <c r="G11" s="80">
        <v>0.14292196007259544</v>
      </c>
      <c r="H11" s="39"/>
      <c r="I11" s="39"/>
      <c r="J11" s="43">
        <v>18.164504716981135</v>
      </c>
      <c r="K11" s="80">
        <v>0.66853111749265193</v>
      </c>
      <c r="M11" s="40"/>
    </row>
    <row r="12" spans="1:13" x14ac:dyDescent="0.35">
      <c r="A12" s="66">
        <v>43278.738981481481</v>
      </c>
      <c r="B12" s="39">
        <v>16.683333333333334</v>
      </c>
      <c r="C12" s="80">
        <v>-4.6188995852416752E-2</v>
      </c>
      <c r="D12" s="39" t="s">
        <v>60</v>
      </c>
      <c r="E12" s="39"/>
      <c r="F12" s="39">
        <v>15.528492647058822</v>
      </c>
      <c r="G12" s="80">
        <v>0.25371589877347001</v>
      </c>
      <c r="H12" s="39" t="s">
        <v>28</v>
      </c>
      <c r="I12" s="39"/>
      <c r="J12" s="43">
        <v>18.295228215767636</v>
      </c>
      <c r="K12" s="80">
        <v>4.2064677017341054E-2</v>
      </c>
      <c r="L12" s="43" t="s">
        <v>28</v>
      </c>
      <c r="M12" s="40"/>
    </row>
    <row r="13" spans="1:13" x14ac:dyDescent="0.35">
      <c r="A13" s="66">
        <v>43279.358414351853</v>
      </c>
      <c r="B13" s="39">
        <v>16.405362654320989</v>
      </c>
      <c r="C13" s="80">
        <v>2.816854851360065E-2</v>
      </c>
      <c r="D13" s="39"/>
      <c r="E13" s="39"/>
      <c r="F13" s="39">
        <v>54.738188976377948</v>
      </c>
      <c r="G13" s="80">
        <v>2.9187609460209973</v>
      </c>
      <c r="H13" s="39"/>
      <c r="I13" s="39"/>
      <c r="J13" s="43">
        <v>17.990370370370368</v>
      </c>
      <c r="K13" s="80">
        <v>0.33251684322020769</v>
      </c>
      <c r="M13" s="40"/>
    </row>
    <row r="14" spans="1:13" x14ac:dyDescent="0.35">
      <c r="A14" s="66">
        <v>43279.731793981482</v>
      </c>
      <c r="B14" s="39">
        <v>16.703620218579236</v>
      </c>
      <c r="C14" s="80">
        <v>-0.15610976734946855</v>
      </c>
      <c r="D14" s="39" t="s">
        <v>61</v>
      </c>
      <c r="E14" s="39"/>
      <c r="F14" s="39">
        <v>17.831858407079647</v>
      </c>
      <c r="G14" s="80">
        <v>-3.8856137032771861E-2</v>
      </c>
      <c r="H14" s="39" t="s">
        <v>30</v>
      </c>
      <c r="I14" s="39"/>
      <c r="J14" s="43">
        <v>18.099350649350651</v>
      </c>
      <c r="K14" s="80">
        <v>0</v>
      </c>
      <c r="L14" s="43" t="s">
        <v>30</v>
      </c>
      <c r="M14" s="40"/>
    </row>
    <row r="15" spans="1:13" x14ac:dyDescent="0.35">
      <c r="A15" s="66">
        <v>43280.303483796299</v>
      </c>
      <c r="B15" s="39">
        <v>17.070209973753283</v>
      </c>
      <c r="C15" s="80">
        <v>0.19571440006596197</v>
      </c>
      <c r="D15" s="39"/>
      <c r="E15" s="39"/>
      <c r="F15" s="39">
        <v>17.738888888888891</v>
      </c>
      <c r="G15" s="80">
        <v>0.24630914273618632</v>
      </c>
      <c r="H15" s="39"/>
      <c r="I15" s="39"/>
      <c r="J15" s="43">
        <v>18.035444743935305</v>
      </c>
      <c r="K15" s="80">
        <v>0.18959271718559975</v>
      </c>
      <c r="M15" s="40"/>
    </row>
    <row r="16" spans="1:13" x14ac:dyDescent="0.35">
      <c r="A16" s="66">
        <v>43280.719756944447</v>
      </c>
      <c r="B16" s="39">
        <v>18.144179894179896</v>
      </c>
      <c r="C16" s="80">
        <v>0.19022519712262415</v>
      </c>
      <c r="D16" s="39"/>
      <c r="E16" s="39"/>
      <c r="F16" s="39">
        <v>18.083333333333336</v>
      </c>
      <c r="G16" s="80">
        <v>8.9788457082458681E-2</v>
      </c>
      <c r="H16" s="39"/>
      <c r="I16" s="39"/>
      <c r="J16" s="43">
        <v>18.490513833992093</v>
      </c>
      <c r="K16" s="80">
        <v>0</v>
      </c>
      <c r="M16" s="40"/>
    </row>
    <row r="17" spans="1:13" x14ac:dyDescent="0.35">
      <c r="A17" s="66">
        <v>43281.496712962966</v>
      </c>
      <c r="B17" s="39">
        <v>23.692383512544804</v>
      </c>
      <c r="C17" s="80">
        <v>0.92138259338747652</v>
      </c>
      <c r="D17" s="39"/>
      <c r="E17" s="39"/>
      <c r="F17" s="39">
        <v>17.682653061224496</v>
      </c>
      <c r="G17" s="80">
        <v>0.28278474510371548</v>
      </c>
      <c r="H17" s="39"/>
      <c r="I17" s="39"/>
      <c r="J17" s="43">
        <v>18.353931451612905</v>
      </c>
      <c r="K17" s="80">
        <v>0.43976258988913486</v>
      </c>
      <c r="M17" s="40"/>
    </row>
    <row r="18" spans="1:13" x14ac:dyDescent="0.35">
      <c r="A18" s="66">
        <v>43281.881736111114</v>
      </c>
      <c r="B18" s="39">
        <v>17.337051792828685</v>
      </c>
      <c r="C18" s="80">
        <v>-0.11883458468141542</v>
      </c>
      <c r="D18" s="39"/>
      <c r="E18" s="39"/>
      <c r="F18" s="39">
        <v>16.706225680933855</v>
      </c>
      <c r="G18" s="80">
        <v>-0.1436124780525968</v>
      </c>
      <c r="H18" s="39"/>
      <c r="I18" s="39"/>
      <c r="J18" s="43">
        <v>19.062711864406779</v>
      </c>
      <c r="K18" s="80">
        <v>-1.9925306863240722E-2</v>
      </c>
      <c r="M18" s="40"/>
    </row>
    <row r="19" spans="1:13" x14ac:dyDescent="0.35">
      <c r="A19" s="66">
        <v>43282.426446759258</v>
      </c>
      <c r="B19" s="39">
        <v>18.449353233830848</v>
      </c>
      <c r="C19" s="80">
        <v>0.81459776780718318</v>
      </c>
      <c r="D19" s="39"/>
      <c r="E19" s="39"/>
      <c r="F19" s="39">
        <v>17.115492957746479</v>
      </c>
      <c r="G19" s="80">
        <v>0.35850089152424386</v>
      </c>
      <c r="H19" s="39"/>
      <c r="I19" s="39"/>
      <c r="J19" s="43">
        <v>19.337727272727275</v>
      </c>
      <c r="K19" s="80">
        <v>0.54032403240324134</v>
      </c>
      <c r="M19" s="40"/>
    </row>
    <row r="20" spans="1:13" x14ac:dyDescent="0.35">
      <c r="A20" s="66">
        <v>43282.794907407406</v>
      </c>
      <c r="B20" s="39">
        <v>19.671147798742137</v>
      </c>
      <c r="C20" s="80">
        <v>-0.14547578735309857</v>
      </c>
      <c r="D20" s="39"/>
      <c r="E20" s="39"/>
      <c r="F20" s="39">
        <v>17.011410788381742</v>
      </c>
      <c r="G20" s="80">
        <v>-8.4025479592450741E-2</v>
      </c>
      <c r="H20" s="39"/>
      <c r="I20" s="39"/>
      <c r="J20" s="43">
        <v>19.597045454545455</v>
      </c>
      <c r="K20" s="80">
        <v>-9.4635143203329122E-2</v>
      </c>
      <c r="M20" s="40"/>
    </row>
    <row r="21" spans="1:13" x14ac:dyDescent="0.35">
      <c r="A21" s="66">
        <v>43283.349768518521</v>
      </c>
      <c r="B21" s="39">
        <v>16.559171075837742</v>
      </c>
      <c r="C21" s="80">
        <v>0.1997709905398129</v>
      </c>
      <c r="D21" s="39"/>
      <c r="E21" s="39"/>
      <c r="F21" s="39">
        <v>16.763586956521742</v>
      </c>
      <c r="G21" s="80">
        <v>0.24176292823499732</v>
      </c>
      <c r="H21" s="39"/>
      <c r="I21" s="39"/>
      <c r="J21" s="43">
        <v>18.882412790697671</v>
      </c>
      <c r="K21" s="80">
        <v>0.48819467515922527</v>
      </c>
      <c r="M21" s="40"/>
    </row>
    <row r="22" spans="1:13" x14ac:dyDescent="0.35">
      <c r="A22" s="66">
        <v>43283.664884259262</v>
      </c>
      <c r="B22" s="39">
        <v>16.919418238993707</v>
      </c>
      <c r="C22" s="80">
        <v>-0.10594542551587165</v>
      </c>
      <c r="D22" s="39"/>
      <c r="E22" s="39"/>
      <c r="F22" s="39">
        <v>16.997584541062803</v>
      </c>
      <c r="G22" s="80">
        <v>-7.7310703280889959E-2</v>
      </c>
      <c r="H22" s="39"/>
      <c r="I22" s="39"/>
      <c r="J22" s="43">
        <v>19.388421052631578</v>
      </c>
      <c r="K22" s="80">
        <v>4.5115170482857424E-2</v>
      </c>
      <c r="M22" s="40"/>
    </row>
    <row r="23" spans="1:13" x14ac:dyDescent="0.35">
      <c r="A23" s="66">
        <v>43284.334155092591</v>
      </c>
      <c r="B23" s="39">
        <v>17.006741573033707</v>
      </c>
      <c r="C23" s="80">
        <v>0.51926183904158463</v>
      </c>
      <c r="D23" s="39"/>
      <c r="E23" s="39"/>
      <c r="F23" s="39">
        <v>16.67897091722595</v>
      </c>
      <c r="G23" s="80">
        <v>9.3196831320235832E-2</v>
      </c>
      <c r="H23" s="39"/>
      <c r="I23" s="39"/>
      <c r="J23" s="43">
        <v>48.447222222222223</v>
      </c>
      <c r="K23" s="80">
        <v>1.9509996062428561E-2</v>
      </c>
      <c r="M23" s="40"/>
    </row>
    <row r="24" spans="1:13" x14ac:dyDescent="0.35">
      <c r="A24" s="66">
        <v>43284.720057870371</v>
      </c>
      <c r="B24" s="39">
        <v>17.462682602921646</v>
      </c>
      <c r="C24" s="80">
        <v>-0.14764337818906298</v>
      </c>
      <c r="D24" s="39"/>
      <c r="E24" s="39"/>
      <c r="F24" s="39">
        <v>16.292613636363637</v>
      </c>
      <c r="G24" s="80">
        <v>-0.15957241111312329</v>
      </c>
      <c r="H24" s="39"/>
      <c r="I24" s="39"/>
      <c r="J24" s="43">
        <v>18.556404958677685</v>
      </c>
      <c r="K24" s="80">
        <v>-0.15827810619155219</v>
      </c>
      <c r="M24" s="40"/>
    </row>
    <row r="25" spans="1:13" x14ac:dyDescent="0.35">
      <c r="A25" s="66">
        <v>43285.349745370368</v>
      </c>
      <c r="B25" s="39">
        <v>17.096385542168672</v>
      </c>
      <c r="C25" s="80">
        <v>0.94929578235710588</v>
      </c>
      <c r="D25" s="39"/>
      <c r="E25" s="39"/>
      <c r="F25" s="39">
        <v>16.425644028103047</v>
      </c>
      <c r="G25" s="80">
        <v>0.50104915818204732</v>
      </c>
      <c r="H25" s="39"/>
      <c r="I25" s="39"/>
      <c r="J25" s="43">
        <v>18.740862944162437</v>
      </c>
      <c r="K25" s="80">
        <v>0.6447317092042727</v>
      </c>
      <c r="M25" s="40"/>
    </row>
    <row r="26" spans="1:13" x14ac:dyDescent="0.35">
      <c r="A26" s="66">
        <v>43285.811539351853</v>
      </c>
      <c r="B26" s="39">
        <v>17.872488584474887</v>
      </c>
      <c r="C26" s="80">
        <v>-8.166267358657938E-3</v>
      </c>
      <c r="D26" s="39"/>
      <c r="E26" s="39"/>
      <c r="F26" s="39">
        <v>16.816993464052288</v>
      </c>
      <c r="G26" s="80">
        <v>-4.6906910712178652E-2</v>
      </c>
      <c r="H26" s="39"/>
      <c r="I26" s="39"/>
      <c r="J26" s="43">
        <v>19.327142857142853</v>
      </c>
      <c r="K26" s="80">
        <v>-8.6237274459228894E-2</v>
      </c>
      <c r="M26" s="40"/>
    </row>
    <row r="27" spans="1:13" x14ac:dyDescent="0.35">
      <c r="A27" s="66">
        <v>43286.339097222219</v>
      </c>
      <c r="B27" s="39">
        <v>16.948030739673392</v>
      </c>
      <c r="C27" s="80">
        <v>-9.4697077960527419E-3</v>
      </c>
      <c r="D27" s="39"/>
      <c r="E27" s="39"/>
      <c r="F27" s="39">
        <v>19.018092105263161</v>
      </c>
      <c r="G27" s="80">
        <v>0.18498590035110535</v>
      </c>
      <c r="H27" s="39"/>
      <c r="I27" s="39"/>
      <c r="J27" s="43">
        <v>17.906376811594203</v>
      </c>
      <c r="K27" s="80">
        <v>3.6285922046677063E-2</v>
      </c>
      <c r="M27" s="40"/>
    </row>
    <row r="28" spans="1:13" x14ac:dyDescent="0.35">
      <c r="A28" s="66">
        <v>43286.70175925926</v>
      </c>
      <c r="B28" s="39">
        <v>17.033630952380953</v>
      </c>
      <c r="C28" s="80">
        <v>-0.12893973565956587</v>
      </c>
      <c r="D28" s="39" t="s">
        <v>62</v>
      </c>
      <c r="E28" s="39"/>
      <c r="F28" s="39">
        <v>19.13849765258216</v>
      </c>
      <c r="G28" s="80">
        <v>-9.0399876808685095E-2</v>
      </c>
      <c r="H28" s="39" t="s">
        <v>31</v>
      </c>
      <c r="I28" s="39"/>
      <c r="J28" s="43">
        <v>18.328602620087338</v>
      </c>
      <c r="K28" s="80">
        <v>-0.10216064019486913</v>
      </c>
      <c r="L28" s="43" t="s">
        <v>31</v>
      </c>
      <c r="M28" s="40"/>
    </row>
    <row r="29" spans="1:13" x14ac:dyDescent="0.35">
      <c r="A29" s="66">
        <v>43287.352812500001</v>
      </c>
      <c r="B29" s="39">
        <v>17.699960317460317</v>
      </c>
      <c r="C29" s="80">
        <v>8.8235096298406854E-2</v>
      </c>
      <c r="D29" s="39"/>
      <c r="E29" s="39"/>
      <c r="F29" s="39">
        <v>18.251250000000002</v>
      </c>
      <c r="G29" s="80">
        <v>0.38097173965740316</v>
      </c>
      <c r="H29" s="39"/>
      <c r="I29" s="39"/>
      <c r="J29" s="43">
        <v>18.21650831353919</v>
      </c>
      <c r="K29" s="80">
        <v>0.17141031051023531</v>
      </c>
      <c r="M29" s="40"/>
    </row>
    <row r="30" spans="1:13" x14ac:dyDescent="0.35">
      <c r="A30" s="66">
        <v>43287.70753472222</v>
      </c>
      <c r="B30" s="39">
        <v>18.200691244239628</v>
      </c>
      <c r="C30" s="80">
        <v>-5.6000288947151387E-2</v>
      </c>
      <c r="D30" s="39" t="s">
        <v>63</v>
      </c>
      <c r="E30" s="39"/>
      <c r="F30" s="39">
        <v>15.687500000000004</v>
      </c>
      <c r="G30" s="80">
        <v>-1.5159250645828345E-2</v>
      </c>
      <c r="H30" s="39" t="s">
        <v>32</v>
      </c>
      <c r="I30" s="39"/>
      <c r="J30" s="43">
        <v>18.111111111111107</v>
      </c>
      <c r="K30" s="80">
        <v>-6.882316608278545E-2</v>
      </c>
      <c r="L30" s="43" t="s">
        <v>32</v>
      </c>
      <c r="M30" s="40"/>
    </row>
    <row r="31" spans="1:13" x14ac:dyDescent="0.35">
      <c r="A31" s="66">
        <v>43288.368148148147</v>
      </c>
      <c r="B31" s="39">
        <v>20.634517304189433</v>
      </c>
      <c r="C31" s="80">
        <v>0.28667811420419337</v>
      </c>
      <c r="D31" s="39"/>
      <c r="E31" s="39"/>
      <c r="F31" s="39">
        <v>20.951271186440678</v>
      </c>
      <c r="G31" s="80">
        <v>0.14349807719698032</v>
      </c>
      <c r="H31" s="39"/>
      <c r="I31" s="39"/>
      <c r="J31" s="43">
        <v>18.48234597156398</v>
      </c>
      <c r="K31" s="80">
        <v>5.5030525623876295E-2</v>
      </c>
      <c r="M31" s="40"/>
    </row>
    <row r="32" spans="1:13" x14ac:dyDescent="0.35">
      <c r="A32" s="66">
        <v>43288.710520833331</v>
      </c>
      <c r="B32" s="39">
        <v>16.871806853582555</v>
      </c>
      <c r="C32" s="80">
        <v>0.4259970172191247</v>
      </c>
      <c r="D32" s="39" t="s">
        <v>64</v>
      </c>
      <c r="E32" s="39"/>
      <c r="F32" s="39">
        <v>16.468750000000004</v>
      </c>
      <c r="G32" s="80">
        <v>-0.1761327007459734</v>
      </c>
      <c r="H32" s="39" t="s">
        <v>33</v>
      </c>
      <c r="I32" s="39"/>
      <c r="J32" s="43">
        <v>18.417401960784311</v>
      </c>
      <c r="K32" s="80">
        <v>-0.11436988514276039</v>
      </c>
      <c r="L32" s="43" t="s">
        <v>33</v>
      </c>
      <c r="M32" s="40"/>
    </row>
    <row r="33" spans="1:13" x14ac:dyDescent="0.35">
      <c r="A33" s="67">
        <v>43289.027060185188</v>
      </c>
      <c r="B33" s="39">
        <v>20.865126811594198</v>
      </c>
      <c r="C33" s="80">
        <v>-9.7801570709031033E-2</v>
      </c>
      <c r="D33" s="39"/>
      <c r="E33" s="39"/>
      <c r="F33" s="39">
        <v>16.953125000000004</v>
      </c>
      <c r="G33" s="80">
        <v>4.5956256082319361E-3</v>
      </c>
      <c r="H33" s="39"/>
      <c r="I33" s="39"/>
      <c r="J33" s="43">
        <v>18.645047169811317</v>
      </c>
      <c r="K33" s="80">
        <v>5.0769543533113352E-2</v>
      </c>
      <c r="M33" s="40"/>
    </row>
    <row r="34" spans="1:13" x14ac:dyDescent="0.35">
      <c r="A34" s="66">
        <v>43289.429918981485</v>
      </c>
      <c r="B34" s="39">
        <v>17.254088050314465</v>
      </c>
      <c r="C34" s="80">
        <v>7.6807728144205863E-3</v>
      </c>
      <c r="D34" s="39"/>
      <c r="E34" s="39"/>
      <c r="F34" s="39">
        <v>22.066502463054189</v>
      </c>
      <c r="G34" s="80">
        <v>0.1966711449470068</v>
      </c>
      <c r="H34" s="39"/>
      <c r="I34" s="39"/>
      <c r="J34" s="43">
        <v>18.546062992125986</v>
      </c>
      <c r="K34" s="80">
        <v>-0.12054774672127742</v>
      </c>
      <c r="M34" s="40"/>
    </row>
    <row r="35" spans="1:13" x14ac:dyDescent="0.35">
      <c r="A35" s="66">
        <v>43289.779143518521</v>
      </c>
      <c r="B35" s="39">
        <v>17.092182890855458</v>
      </c>
      <c r="C35" s="80">
        <v>5.7121286595968393E-2</v>
      </c>
      <c r="D35" s="39" t="s">
        <v>65</v>
      </c>
      <c r="E35" s="39"/>
      <c r="F35" s="39">
        <v>16.768805309734514</v>
      </c>
      <c r="G35" s="80">
        <v>4.3603877105550221E-2</v>
      </c>
      <c r="H35" s="39" t="s">
        <v>34</v>
      </c>
      <c r="I35" s="39"/>
      <c r="J35" s="43">
        <v>18.337500000000002</v>
      </c>
      <c r="K35" s="80">
        <v>0.13046637058442043</v>
      </c>
      <c r="L35" s="43" t="s">
        <v>34</v>
      </c>
      <c r="M35" s="40"/>
    </row>
    <row r="36" spans="1:13" x14ac:dyDescent="0.35">
      <c r="A36" s="66">
        <v>43290.326898148145</v>
      </c>
      <c r="B36" s="39">
        <v>17.38264081255771</v>
      </c>
      <c r="C36" s="80">
        <v>0.24976037323580219</v>
      </c>
      <c r="D36" s="39"/>
      <c r="E36" s="39"/>
      <c r="F36" s="39">
        <v>17.291782729805014</v>
      </c>
      <c r="G36" s="80">
        <v>8.2381836557779725E-2</v>
      </c>
      <c r="H36" s="39"/>
      <c r="I36" s="39"/>
      <c r="J36" s="43">
        <v>18.429073033707866</v>
      </c>
      <c r="K36" s="80">
        <v>7.3309424827040698E-2</v>
      </c>
      <c r="M36" s="40"/>
    </row>
    <row r="37" spans="1:13" x14ac:dyDescent="0.35">
      <c r="A37" s="66">
        <v>43290.666574074072</v>
      </c>
      <c r="B37" s="39">
        <v>18.098356807511738</v>
      </c>
      <c r="C37" s="80">
        <v>0.30325207574804897</v>
      </c>
      <c r="D37" s="39"/>
      <c r="E37" s="39"/>
      <c r="F37" s="39">
        <v>19.295918367346943</v>
      </c>
      <c r="G37" s="80">
        <v>4.9567860524271104E-2</v>
      </c>
      <c r="H37" s="39"/>
      <c r="I37" s="39"/>
      <c r="J37" s="43">
        <v>18.634037558685446</v>
      </c>
      <c r="K37" s="80">
        <v>-8.6839950154229989E-2</v>
      </c>
      <c r="M37" s="40"/>
    </row>
    <row r="38" spans="1:13" x14ac:dyDescent="0.35">
      <c r="A38" s="66">
        <v>43291.454733796294</v>
      </c>
      <c r="B38" s="39">
        <v>18.080600539811066</v>
      </c>
      <c r="C38" s="80">
        <v>3.3264067151097212E-2</v>
      </c>
      <c r="D38" s="39"/>
      <c r="E38" s="39"/>
      <c r="F38" s="39">
        <v>26.4480421686747</v>
      </c>
      <c r="G38" s="80">
        <v>0.11184854361432715</v>
      </c>
      <c r="H38" s="39"/>
      <c r="I38" s="39"/>
      <c r="J38" s="43">
        <v>16.895978062157223</v>
      </c>
      <c r="K38" s="80">
        <v>5.1331286308200295E-2</v>
      </c>
      <c r="M38" s="40"/>
    </row>
    <row r="39" spans="1:13" x14ac:dyDescent="0.35">
      <c r="A39" s="66">
        <v>43291.674525462964</v>
      </c>
      <c r="B39" s="39">
        <v>19.37222222222222</v>
      </c>
      <c r="C39" s="80">
        <v>3.6272605864782023E-2</v>
      </c>
      <c r="D39" s="39"/>
      <c r="E39" s="39"/>
      <c r="F39" s="39">
        <v>16.599662162162165</v>
      </c>
      <c r="G39" s="80">
        <v>-6.5134091964521537E-2</v>
      </c>
      <c r="H39" s="39"/>
      <c r="I39" s="39"/>
      <c r="J39" s="43">
        <v>17.060666666666666</v>
      </c>
      <c r="K39" s="80">
        <v>-3.7636314167849051E-2</v>
      </c>
      <c r="M39" s="40"/>
    </row>
    <row r="40" spans="1:13" x14ac:dyDescent="0.35">
      <c r="A40" s="66">
        <v>43292.370833333334</v>
      </c>
      <c r="B40" s="39">
        <v>17.737500000000004</v>
      </c>
      <c r="C40" s="80">
        <v>-0.16389790907651053</v>
      </c>
      <c r="D40" s="39"/>
      <c r="E40" s="39"/>
      <c r="F40" s="39">
        <v>17.31640625</v>
      </c>
      <c r="G40" s="80">
        <v>2.2911663623493433E-2</v>
      </c>
      <c r="H40" s="39"/>
      <c r="I40" s="39"/>
      <c r="J40" s="43">
        <v>17.247674418604653</v>
      </c>
      <c r="K40" s="80">
        <v>0.21338209103803993</v>
      </c>
      <c r="M40" s="40"/>
    </row>
    <row r="41" spans="1:13" x14ac:dyDescent="0.35">
      <c r="A41" s="66">
        <v>43292.76295138889</v>
      </c>
      <c r="B41" s="39">
        <v>17.535761154855638</v>
      </c>
      <c r="C41" s="80">
        <v>-6.9183855581688047E-2</v>
      </c>
      <c r="D41" s="39"/>
      <c r="E41" s="39"/>
      <c r="F41" s="39">
        <v>16.712786259541986</v>
      </c>
      <c r="G41" s="80">
        <v>-2.6748204295230841E-2</v>
      </c>
      <c r="H41" s="39"/>
      <c r="I41" s="39"/>
      <c r="J41" s="43">
        <v>17.955468749999998</v>
      </c>
      <c r="K41" s="80">
        <v>-8.3381948314292978E-2</v>
      </c>
      <c r="M41" s="40"/>
    </row>
    <row r="42" spans="1:13" x14ac:dyDescent="0.35">
      <c r="A42" s="66">
        <v>43293.36614583333</v>
      </c>
      <c r="B42" s="39">
        <v>18.704018264840183</v>
      </c>
      <c r="C42" s="80">
        <v>0.20919848631934837</v>
      </c>
      <c r="D42" s="39"/>
      <c r="E42" s="39"/>
      <c r="F42" s="39">
        <v>17.387305699481868</v>
      </c>
      <c r="G42" s="80">
        <v>-9.3419867287137304E-2</v>
      </c>
      <c r="H42" s="39"/>
      <c r="I42" s="39"/>
      <c r="J42" s="43">
        <v>18.118076923076924</v>
      </c>
      <c r="K42" s="80">
        <v>0.37916618372419586</v>
      </c>
      <c r="M42" s="40"/>
    </row>
    <row r="43" spans="1:13" x14ac:dyDescent="0.35">
      <c r="A43" s="66">
        <v>43293.622384259259</v>
      </c>
      <c r="B43" s="39">
        <v>18.005144032921809</v>
      </c>
      <c r="C43" s="80">
        <v>-0.18308417585395201</v>
      </c>
      <c r="D43" s="39"/>
      <c r="E43" s="39"/>
      <c r="F43" s="39">
        <v>16.723684210526315</v>
      </c>
      <c r="G43" s="80">
        <v>0.1412348175895615</v>
      </c>
      <c r="H43" s="39"/>
      <c r="I43" s="39"/>
      <c r="J43" s="43">
        <v>18.628571428571426</v>
      </c>
      <c r="K43" s="80">
        <v>-5.4563492063492106E-2</v>
      </c>
      <c r="M43" s="40"/>
    </row>
    <row r="44" spans="1:13" x14ac:dyDescent="0.35">
      <c r="A44" s="66">
        <v>43294.343923611108</v>
      </c>
      <c r="B44" s="39">
        <v>17.967069597069599</v>
      </c>
      <c r="C44" s="80">
        <v>2.0920009383062204</v>
      </c>
      <c r="D44" s="39"/>
      <c r="E44" s="39"/>
      <c r="F44" s="39">
        <v>27.243220338983051</v>
      </c>
      <c r="G44" s="80">
        <v>0.97500341207210184</v>
      </c>
      <c r="H44" s="39"/>
      <c r="I44" s="39"/>
      <c r="J44" s="43">
        <v>21.437594936708859</v>
      </c>
      <c r="K44" s="80">
        <v>2.3418251257884903</v>
      </c>
      <c r="M44" s="40"/>
    </row>
    <row r="45" spans="1:13" x14ac:dyDescent="0.35">
      <c r="A45" s="66">
        <v>43294.553553240738</v>
      </c>
      <c r="B45" s="39">
        <v>18.036111111111111</v>
      </c>
      <c r="C45" s="80">
        <v>-0.11958541267925826</v>
      </c>
      <c r="D45" s="39"/>
      <c r="E45" s="39"/>
      <c r="F45" s="39">
        <v>14.184848484848484</v>
      </c>
      <c r="G45" s="80">
        <v>-0.16619369315133081</v>
      </c>
      <c r="H45" s="39"/>
      <c r="I45" s="39"/>
      <c r="J45" s="43">
        <v>19.783467741935485</v>
      </c>
      <c r="K45" s="80">
        <v>-9.3012140974788562E-2</v>
      </c>
      <c r="M45" s="40"/>
    </row>
    <row r="46" spans="1:13" x14ac:dyDescent="0.35">
      <c r="A46" s="66">
        <v>43294.769386574073</v>
      </c>
      <c r="B46" s="39">
        <v>16.571088435374151</v>
      </c>
      <c r="C46" s="80">
        <v>-0.15790152602382143</v>
      </c>
      <c r="D46" s="39"/>
      <c r="E46" s="39"/>
      <c r="F46" s="39">
        <v>14.379518072289159</v>
      </c>
      <c r="G46" s="80">
        <v>4.0316782602517649E-2</v>
      </c>
      <c r="H46" s="39"/>
      <c r="I46" s="39"/>
      <c r="J46" s="43">
        <v>13.656756756756755</v>
      </c>
      <c r="K46" s="80">
        <v>-0.15719682074796534</v>
      </c>
      <c r="M46" s="40"/>
    </row>
    <row r="47" spans="1:13" x14ac:dyDescent="0.35">
      <c r="A47" s="66">
        <v>43295.373344907406</v>
      </c>
      <c r="B47" s="39">
        <v>16.174745098039217</v>
      </c>
      <c r="C47" s="80">
        <v>0.21888900061449107</v>
      </c>
      <c r="D47" s="39"/>
      <c r="E47" s="39"/>
      <c r="F47" s="39">
        <v>28.691489361702128</v>
      </c>
      <c r="G47" s="80">
        <v>0.13012013315964699</v>
      </c>
      <c r="H47" s="39"/>
      <c r="I47" s="39"/>
      <c r="J47" s="43">
        <v>13.839019607843138</v>
      </c>
      <c r="K47" s="80">
        <v>0.15515217177962218</v>
      </c>
      <c r="M47" s="40"/>
    </row>
    <row r="48" spans="1:13" x14ac:dyDescent="0.35">
      <c r="A48" s="66">
        <v>43295.689282407409</v>
      </c>
      <c r="B48" s="39">
        <v>18.517621527777777</v>
      </c>
      <c r="C48" s="80">
        <v>6.3573268084927401E-2</v>
      </c>
      <c r="D48" s="39"/>
      <c r="E48" s="39"/>
      <c r="F48" s="39">
        <v>18.875000000000004</v>
      </c>
      <c r="G48" s="80">
        <v>-3.3364898989898688E-2</v>
      </c>
      <c r="H48" s="39"/>
      <c r="I48" s="39"/>
      <c r="J48" s="43">
        <v>15.985193133047208</v>
      </c>
      <c r="K48" s="80">
        <v>2.7695814288766035E-2</v>
      </c>
      <c r="M48" s="40"/>
    </row>
    <row r="49" spans="1:13" x14ac:dyDescent="0.35">
      <c r="A49" s="66">
        <v>43295.891631944447</v>
      </c>
      <c r="B49" s="39">
        <v>19.343977591036417</v>
      </c>
      <c r="C49" s="80">
        <v>0.10846353017708285</v>
      </c>
      <c r="D49" s="39"/>
      <c r="E49" s="39"/>
      <c r="F49" s="39">
        <v>18.95168067226891</v>
      </c>
      <c r="G49" s="80">
        <v>-6.4402353866411605E-2</v>
      </c>
      <c r="H49" s="39"/>
      <c r="I49" s="39"/>
      <c r="J49" s="43">
        <v>15.054140127388536</v>
      </c>
      <c r="K49" s="80">
        <v>-5.0032283240638298E-2</v>
      </c>
      <c r="M49" s="40"/>
    </row>
    <row r="50" spans="1:13" x14ac:dyDescent="0.35">
      <c r="A50" s="66">
        <v>43296.618090277778</v>
      </c>
      <c r="B50" s="39">
        <v>19.511718131433096</v>
      </c>
      <c r="C50" s="80">
        <v>3.8097090846213148E-2</v>
      </c>
      <c r="D50" s="39"/>
      <c r="E50" s="39"/>
      <c r="F50" s="39">
        <v>20.746153846153849</v>
      </c>
      <c r="G50" s="80">
        <v>-5.2601809954751014E-2</v>
      </c>
      <c r="H50" s="39"/>
      <c r="I50" s="39"/>
      <c r="J50" s="43">
        <v>15.303237410071942</v>
      </c>
      <c r="K50" s="80">
        <v>-6.1567269274964967E-3</v>
      </c>
      <c r="M50" s="40"/>
    </row>
    <row r="51" spans="1:13" x14ac:dyDescent="0.35">
      <c r="A51" s="66">
        <v>43297.362627314818</v>
      </c>
      <c r="B51" s="39">
        <v>15.250934579439253</v>
      </c>
      <c r="C51" s="80">
        <v>-7.8127500699683855E-2</v>
      </c>
      <c r="D51" s="39"/>
      <c r="E51" s="39"/>
      <c r="F51" s="39">
        <v>15.962019230769233</v>
      </c>
      <c r="G51" s="80">
        <v>-0.23410391546319809</v>
      </c>
      <c r="H51" s="39"/>
      <c r="I51" s="39"/>
      <c r="J51" s="43">
        <v>15.769439421338156</v>
      </c>
      <c r="K51" s="80">
        <v>0.33832738513920357</v>
      </c>
      <c r="M51" s="40"/>
    </row>
    <row r="52" spans="1:13" x14ac:dyDescent="0.35">
      <c r="A52" s="66">
        <v>43297.648148148146</v>
      </c>
      <c r="B52" s="39">
        <v>16.202428810720267</v>
      </c>
      <c r="C52" s="80">
        <v>0</v>
      </c>
      <c r="D52" s="39"/>
      <c r="E52" s="39"/>
      <c r="F52" s="39">
        <v>16.901595744680851</v>
      </c>
      <c r="G52" s="80">
        <v>0.1066239101710921</v>
      </c>
      <c r="H52" s="39"/>
      <c r="I52" s="39"/>
      <c r="J52" s="43">
        <v>15.541860465116279</v>
      </c>
      <c r="K52" s="80">
        <v>-6.230615802501354E-2</v>
      </c>
      <c r="M52" s="40"/>
    </row>
    <row r="53" spans="1:13" x14ac:dyDescent="0.35">
      <c r="A53" s="66">
        <v>43298.364479166667</v>
      </c>
      <c r="B53" s="39">
        <v>16.06268115942029</v>
      </c>
      <c r="C53" s="80">
        <v>0.22719830715039616</v>
      </c>
      <c r="D53" s="39"/>
      <c r="E53" s="39"/>
      <c r="F53" s="39">
        <v>28.686151079136692</v>
      </c>
      <c r="G53" s="80">
        <v>0.50284991749669572</v>
      </c>
      <c r="H53" s="39"/>
      <c r="I53" s="39"/>
      <c r="J53" s="43">
        <v>16.976417004048585</v>
      </c>
      <c r="K53" s="80">
        <v>0.41132215415596979</v>
      </c>
      <c r="M53" s="40"/>
    </row>
    <row r="54" spans="1:13" x14ac:dyDescent="0.35">
      <c r="A54" s="66">
        <v>43298.712534722225</v>
      </c>
      <c r="B54" s="39">
        <v>16.255303030303033</v>
      </c>
      <c r="C54" s="80">
        <v>-9.2122297293094957E-2</v>
      </c>
      <c r="D54" s="39"/>
      <c r="E54" s="39"/>
      <c r="F54" s="39">
        <v>18.629807692307693</v>
      </c>
      <c r="G54" s="80">
        <v>-6.8061018001129264E-2</v>
      </c>
      <c r="H54" s="39"/>
      <c r="I54" s="39"/>
      <c r="J54" s="43">
        <v>15.794573643410853</v>
      </c>
      <c r="K54" s="80">
        <v>-5.4963562642365765E-2</v>
      </c>
      <c r="M54" s="40"/>
    </row>
    <row r="55" spans="1:13" x14ac:dyDescent="0.35">
      <c r="A55" s="66">
        <v>43299.372766203705</v>
      </c>
      <c r="B55" s="39">
        <v>16.175305975521958</v>
      </c>
      <c r="C55" s="80">
        <v>0.11315689025928573</v>
      </c>
      <c r="D55" s="39"/>
      <c r="E55" s="39"/>
      <c r="F55" s="39">
        <v>18.360349127182044</v>
      </c>
      <c r="G55" s="80">
        <v>0.13215856658560043</v>
      </c>
      <c r="H55" s="39"/>
      <c r="I55" s="39"/>
      <c r="J55" s="43">
        <v>21.66484593837535</v>
      </c>
      <c r="K55" s="80">
        <v>3.839923066000616E-2</v>
      </c>
      <c r="M55" s="40"/>
    </row>
    <row r="56" spans="1:13" x14ac:dyDescent="0.35">
      <c r="A56" s="66">
        <v>43299.567835648151</v>
      </c>
      <c r="B56" s="39">
        <v>17.380577427821521</v>
      </c>
      <c r="C56" s="80">
        <v>0.16548202825689223</v>
      </c>
      <c r="D56" s="39"/>
      <c r="E56" s="39"/>
      <c r="F56" s="39">
        <v>19.035087719298243</v>
      </c>
      <c r="G56" s="80">
        <v>6.4804048980871328E-3</v>
      </c>
      <c r="H56" s="39"/>
      <c r="I56" s="39"/>
      <c r="J56" s="43">
        <v>21.42285714285714</v>
      </c>
      <c r="K56" s="80">
        <v>-0.26493968253968098</v>
      </c>
      <c r="M56" s="40"/>
    </row>
    <row r="57" spans="1:13" x14ac:dyDescent="0.35">
      <c r="A57" s="66">
        <v>43299.82104166667</v>
      </c>
      <c r="B57" s="39">
        <v>14.43937074829932</v>
      </c>
      <c r="C57" s="80">
        <v>-3.9065145645791534E-2</v>
      </c>
      <c r="D57" s="39"/>
      <c r="E57" s="39"/>
      <c r="F57" s="39">
        <v>14.884920634920634</v>
      </c>
      <c r="G57" s="80">
        <v>-3.5003105580788459E-2</v>
      </c>
      <c r="H57" s="39"/>
      <c r="I57" s="39"/>
      <c r="J57" s="43">
        <v>18.039329268292679</v>
      </c>
      <c r="K57" s="80">
        <v>1.742420504670119E-2</v>
      </c>
      <c r="M57" s="40"/>
    </row>
    <row r="58" spans="1:13" x14ac:dyDescent="0.35">
      <c r="A58" s="66">
        <v>43300.347303240742</v>
      </c>
      <c r="B58" s="39">
        <v>14.812880658436214</v>
      </c>
      <c r="C58" s="80">
        <v>0</v>
      </c>
      <c r="D58" s="39" t="s">
        <v>66</v>
      </c>
      <c r="E58" s="39"/>
      <c r="F58" s="39">
        <v>15.000644329896907</v>
      </c>
      <c r="G58" s="80">
        <v>-0.41474187402404028</v>
      </c>
      <c r="H58" s="39"/>
      <c r="I58" s="39"/>
      <c r="J58" s="43">
        <v>14.353161592505856</v>
      </c>
      <c r="K58" s="80">
        <v>-0.2758054656435811</v>
      </c>
      <c r="M58" s="40"/>
    </row>
    <row r="59" spans="1:13" x14ac:dyDescent="0.35">
      <c r="A59" s="66">
        <v>43300.711064814815</v>
      </c>
      <c r="B59" s="39">
        <v>15.180545229244116</v>
      </c>
      <c r="C59" s="80">
        <v>-9.8286491785435914E-3</v>
      </c>
      <c r="D59" s="39"/>
      <c r="E59" s="39"/>
      <c r="F59" s="39">
        <v>14.842250922509228</v>
      </c>
      <c r="G59" s="80">
        <v>-8.44845794769431E-2</v>
      </c>
      <c r="H59" s="39"/>
      <c r="I59" s="39"/>
      <c r="J59" s="43">
        <v>15.244604316546765</v>
      </c>
      <c r="K59" s="80">
        <v>-4.9754858453080253E-2</v>
      </c>
      <c r="M59" s="40"/>
    </row>
    <row r="60" spans="1:13" x14ac:dyDescent="0.35">
      <c r="A60" s="66">
        <v>43300.87158564815</v>
      </c>
      <c r="B60" s="39">
        <v>12.012698412698411</v>
      </c>
      <c r="C60" s="80">
        <v>-2.7252841877592588E-3</v>
      </c>
      <c r="D60" s="39" t="s">
        <v>67</v>
      </c>
      <c r="E60" s="39"/>
      <c r="F60" s="39">
        <v>14.913865546218487</v>
      </c>
      <c r="G60" s="80">
        <v>-4.2430067192395303E-2</v>
      </c>
      <c r="H60" s="39" t="s">
        <v>29</v>
      </c>
      <c r="I60" s="39"/>
      <c r="J60" s="43">
        <v>15.673076923076922</v>
      </c>
      <c r="K60" s="80">
        <v>-0.11892874921216401</v>
      </c>
      <c r="M60" s="40"/>
    </row>
    <row r="61" spans="1:13" x14ac:dyDescent="0.35">
      <c r="A61" s="66">
        <v>43301.306620370371</v>
      </c>
      <c r="B61" s="39">
        <v>15.0434250764526</v>
      </c>
      <c r="C61" s="80">
        <v>0.27867301547313311</v>
      </c>
      <c r="D61" s="39" t="s">
        <v>68</v>
      </c>
      <c r="E61" s="39"/>
      <c r="F61" s="39">
        <v>14.720274390243905</v>
      </c>
      <c r="G61" s="80">
        <v>0.10341836357512035</v>
      </c>
      <c r="H61" s="39" t="s">
        <v>35</v>
      </c>
      <c r="I61" s="39"/>
      <c r="J61" s="43">
        <v>14.637212643678163</v>
      </c>
      <c r="K61" s="80">
        <v>1.885258861632666E-2</v>
      </c>
      <c r="L61" s="43" t="s">
        <v>35</v>
      </c>
      <c r="M61" s="40"/>
    </row>
    <row r="62" spans="1:13" x14ac:dyDescent="0.35">
      <c r="A62" s="66">
        <v>43301.723773148151</v>
      </c>
      <c r="B62" s="39">
        <v>15.341975308641976</v>
      </c>
      <c r="C62" s="80">
        <v>0.16415050617585539</v>
      </c>
      <c r="D62" s="39" t="s">
        <v>69</v>
      </c>
      <c r="E62" s="39"/>
      <c r="F62" s="39">
        <v>15.691021126760567</v>
      </c>
      <c r="G62" s="80">
        <v>0.13997967016156207</v>
      </c>
      <c r="H62" s="39" t="s">
        <v>36</v>
      </c>
      <c r="I62" s="39"/>
      <c r="J62" s="43">
        <v>14.654813664596269</v>
      </c>
      <c r="K62" s="80">
        <v>0.28397499640731633</v>
      </c>
      <c r="L62" s="43" t="s">
        <v>36</v>
      </c>
      <c r="M62" s="40"/>
    </row>
    <row r="63" spans="1:13" x14ac:dyDescent="0.35">
      <c r="A63" s="66">
        <v>43301.848993055559</v>
      </c>
      <c r="B63" s="39">
        <v>15.24111111111111</v>
      </c>
      <c r="C63" s="80">
        <v>-2.1544033573322494E-2</v>
      </c>
      <c r="D63" s="39"/>
      <c r="E63" s="39"/>
      <c r="F63" s="39">
        <v>13.428217821782178</v>
      </c>
      <c r="G63" s="80">
        <v>-6.2621228028125531E-2</v>
      </c>
      <c r="H63" s="39"/>
      <c r="I63" s="39"/>
      <c r="J63" s="43">
        <v>14.084466019417476</v>
      </c>
      <c r="K63" s="80">
        <v>-5.5472007673451583E-2</v>
      </c>
      <c r="M63" s="40"/>
    </row>
    <row r="64" spans="1:13" x14ac:dyDescent="0.35">
      <c r="A64" s="66">
        <v>43302.334502314814</v>
      </c>
      <c r="B64" s="39">
        <v>15.372499999999997</v>
      </c>
      <c r="C64" s="80">
        <v>7.858768683967067E-2</v>
      </c>
      <c r="D64" s="39" t="s">
        <v>70</v>
      </c>
      <c r="E64" s="39">
        <v>2.11</v>
      </c>
      <c r="F64" s="39">
        <v>14.425333333333333</v>
      </c>
      <c r="G64" s="80">
        <v>8.931254354595293E-2</v>
      </c>
      <c r="H64" s="39" t="s">
        <v>37</v>
      </c>
      <c r="I64" s="39">
        <v>2.19</v>
      </c>
      <c r="J64" s="43">
        <v>14.470408163265304</v>
      </c>
      <c r="K64" s="80">
        <v>8.9981147169841638E-2</v>
      </c>
      <c r="L64" s="43" t="s">
        <v>37</v>
      </c>
      <c r="M64" s="40">
        <v>2.0699999999999998</v>
      </c>
    </row>
    <row r="65" spans="1:13" x14ac:dyDescent="0.35">
      <c r="A65" s="66">
        <v>43302.697465277779</v>
      </c>
      <c r="B65" s="39">
        <v>15.548550724637682</v>
      </c>
      <c r="C65" s="80">
        <v>0.44126300009821851</v>
      </c>
      <c r="D65" s="39" t="s">
        <v>71</v>
      </c>
      <c r="E65" s="39"/>
      <c r="F65" s="39">
        <v>15.347440944881891</v>
      </c>
      <c r="G65" s="80">
        <v>0.40038599428697663</v>
      </c>
      <c r="H65" s="39" t="s">
        <v>38</v>
      </c>
      <c r="I65" s="39"/>
      <c r="J65" s="43">
        <v>14.617793594306049</v>
      </c>
      <c r="K65" s="80">
        <v>0.39115835486987915</v>
      </c>
      <c r="L65" s="39" t="s">
        <v>38</v>
      </c>
      <c r="M65" s="40"/>
    </row>
    <row r="66" spans="1:13" x14ac:dyDescent="0.35">
      <c r="A66" s="66">
        <v>43302.814317129632</v>
      </c>
      <c r="B66" s="39">
        <v>15.081159420289856</v>
      </c>
      <c r="C66" s="80">
        <v>-1.7866908188713448E-2</v>
      </c>
      <c r="D66" s="39"/>
      <c r="E66" s="39"/>
      <c r="F66" s="39">
        <v>16.422619047619047</v>
      </c>
      <c r="G66" s="80">
        <v>-2.410109713397296E-2</v>
      </c>
      <c r="H66" s="39"/>
      <c r="I66" s="39"/>
      <c r="J66" s="43">
        <v>15.779787234042551</v>
      </c>
      <c r="K66" s="80">
        <v>-4.3972477077274877E-2</v>
      </c>
      <c r="M66" s="40"/>
    </row>
    <row r="67" spans="1:13" x14ac:dyDescent="0.35">
      <c r="A67" s="66">
        <v>43303.385497685187</v>
      </c>
      <c r="B67" s="39">
        <v>15.262282780410741</v>
      </c>
      <c r="C67" s="80">
        <v>0.68043441445584174</v>
      </c>
      <c r="D67" s="39"/>
      <c r="E67" s="39"/>
      <c r="F67" s="39">
        <v>16.404166666666669</v>
      </c>
      <c r="G67" s="80">
        <v>0.66837359903448934</v>
      </c>
      <c r="H67" s="39"/>
      <c r="I67" s="39"/>
      <c r="J67" s="43">
        <v>14.91741071428571</v>
      </c>
      <c r="K67" s="80">
        <v>0.31780493887696021</v>
      </c>
      <c r="M67" s="40"/>
    </row>
    <row r="68" spans="1:13" ht="15" thickBot="1" x14ac:dyDescent="0.4">
      <c r="A68" s="66">
        <v>43303.472245370373</v>
      </c>
      <c r="B68" s="39">
        <v>21.830769230769231</v>
      </c>
      <c r="C68" s="80">
        <v>2.8297992417972866E-2</v>
      </c>
      <c r="D68" s="39"/>
      <c r="E68" s="39"/>
      <c r="F68" s="39">
        <v>23.411458333333336</v>
      </c>
      <c r="G68" s="80">
        <v>3.0346950371157661E-2</v>
      </c>
      <c r="H68" s="39"/>
      <c r="I68" s="39"/>
      <c r="J68" s="43">
        <v>16.526388888888892</v>
      </c>
      <c r="K68" s="80">
        <v>2.1422223950546836E-2</v>
      </c>
      <c r="M68" s="40"/>
    </row>
    <row r="69" spans="1:13" x14ac:dyDescent="0.35">
      <c r="A69" s="71">
        <v>43303.790358796294</v>
      </c>
      <c r="B69" s="42">
        <v>7.5192070823710537</v>
      </c>
      <c r="C69" s="81">
        <v>-0.36165707162390387</v>
      </c>
      <c r="D69" s="42"/>
      <c r="E69" s="42"/>
      <c r="F69" s="42">
        <v>16.533333333333335</v>
      </c>
      <c r="G69" s="82">
        <v>-0.40383932324345456</v>
      </c>
      <c r="H69" s="42"/>
      <c r="I69" s="42"/>
      <c r="J69" s="42">
        <v>7.242505353319058</v>
      </c>
      <c r="K69" s="81">
        <v>-0.35685131177596163</v>
      </c>
      <c r="L69" s="42"/>
      <c r="M69" s="38"/>
    </row>
    <row r="70" spans="1:13" x14ac:dyDescent="0.35">
      <c r="A70" s="68">
        <v>43304.354305555556</v>
      </c>
      <c r="B70" s="43">
        <v>8.1974507283633251</v>
      </c>
      <c r="C70" s="83">
        <v>-0.17811898508985277</v>
      </c>
      <c r="F70" s="43">
        <v>59.56428571428571</v>
      </c>
      <c r="G70" s="61">
        <v>0.65840268921256628</v>
      </c>
      <c r="J70" s="43">
        <v>8.2929824561403525</v>
      </c>
      <c r="K70" s="83">
        <v>-0.26460010839651738</v>
      </c>
      <c r="M70" s="40"/>
    </row>
    <row r="71" spans="1:13" x14ac:dyDescent="0.35">
      <c r="A71" s="68">
        <v>43304.571956018517</v>
      </c>
      <c r="B71" s="43">
        <v>8.6223958333333339</v>
      </c>
      <c r="C71" s="83">
        <v>-0.19141737891737884</v>
      </c>
      <c r="F71" s="43">
        <v>15.265151515151519</v>
      </c>
      <c r="G71" s="60">
        <v>5.7518971269630827E-2</v>
      </c>
      <c r="J71" s="43">
        <v>8.7986159169550167</v>
      </c>
      <c r="K71" s="83">
        <v>-0.18156263177133972</v>
      </c>
      <c r="M71" s="40"/>
    </row>
    <row r="72" spans="1:13" x14ac:dyDescent="0.35">
      <c r="A72" s="68">
        <v>43304.759560185186</v>
      </c>
      <c r="B72" s="43">
        <v>10.407553366174055</v>
      </c>
      <c r="C72" s="83">
        <v>-0.21637325085600773</v>
      </c>
      <c r="F72" s="43">
        <v>10.377118644067798</v>
      </c>
      <c r="G72" s="60">
        <v>-0.25833006333252972</v>
      </c>
      <c r="J72" s="43">
        <v>10.244626168224299</v>
      </c>
      <c r="K72" s="83">
        <v>-0.1854230980674067</v>
      </c>
      <c r="M72" s="40"/>
    </row>
    <row r="73" spans="1:13" x14ac:dyDescent="0.35">
      <c r="A73" s="68">
        <v>43304.861689814818</v>
      </c>
      <c r="B73" s="43">
        <v>8.6424691358024699</v>
      </c>
      <c r="C73" s="83">
        <v>-0.19597435682091918</v>
      </c>
      <c r="F73" s="43">
        <v>9.25</v>
      </c>
      <c r="G73" s="60">
        <v>-0.28826975816504852</v>
      </c>
      <c r="J73" s="43">
        <v>9.5959677419354819</v>
      </c>
      <c r="K73" s="83">
        <v>-0.10748171753960074</v>
      </c>
      <c r="M73" s="40"/>
    </row>
    <row r="74" spans="1:13" x14ac:dyDescent="0.35">
      <c r="A74" s="68">
        <v>43305.403379629628</v>
      </c>
      <c r="B74" s="43">
        <v>8.6750117868929735</v>
      </c>
      <c r="C74" s="83">
        <v>2.7294330926064475E-3</v>
      </c>
      <c r="F74" s="43">
        <v>9.3047839506172849</v>
      </c>
      <c r="G74" s="60">
        <v>-6.8851292189449492E-2</v>
      </c>
      <c r="J74" s="43">
        <v>9.6509893455098936</v>
      </c>
      <c r="K74" s="83">
        <v>1.1856834912661478E-2</v>
      </c>
      <c r="M74" s="40"/>
    </row>
    <row r="75" spans="1:13" x14ac:dyDescent="0.35">
      <c r="A75" s="68">
        <v>43305.505520833336</v>
      </c>
      <c r="B75" s="43">
        <v>8.8388888888888886</v>
      </c>
      <c r="C75" s="83">
        <v>-5.7975133732709933E-2</v>
      </c>
      <c r="F75" s="43">
        <v>9.4016393442622963</v>
      </c>
      <c r="G75" s="60">
        <v>-5.0611753575917073E-2</v>
      </c>
      <c r="J75" s="43">
        <v>8.7823275862068968</v>
      </c>
      <c r="K75" s="83">
        <v>0.20806272414610211</v>
      </c>
      <c r="M75" s="40"/>
    </row>
    <row r="76" spans="1:13" x14ac:dyDescent="0.35">
      <c r="A76" s="68">
        <v>43305.686782407407</v>
      </c>
      <c r="B76" s="43">
        <v>8.8388888888888886</v>
      </c>
      <c r="C76" s="83">
        <v>-3.4228745261545193E-2</v>
      </c>
      <c r="F76" s="43">
        <v>9.4158878504672909</v>
      </c>
      <c r="G76" s="60">
        <v>-3.8512888980178309E-2</v>
      </c>
      <c r="J76" s="43">
        <v>9.7201834862385308</v>
      </c>
      <c r="K76" s="83">
        <v>8.8302543934578037E-2</v>
      </c>
      <c r="M76" s="40"/>
    </row>
    <row r="77" spans="1:13" x14ac:dyDescent="0.35">
      <c r="A77" s="68">
        <v>43305.816064814811</v>
      </c>
      <c r="B77" s="43">
        <v>8.8927845528455265</v>
      </c>
      <c r="C77" s="83">
        <v>-3.6503186233203221E-2</v>
      </c>
      <c r="F77" s="43">
        <v>9.3709150326797399</v>
      </c>
      <c r="G77" s="60">
        <v>-4.218418342685392E-2</v>
      </c>
      <c r="J77" s="43">
        <v>9.6650641025641004</v>
      </c>
      <c r="K77" s="83">
        <v>8.6626833548642576E-2</v>
      </c>
      <c r="M77" s="40"/>
    </row>
    <row r="78" spans="1:13" x14ac:dyDescent="0.35">
      <c r="A78" s="68">
        <v>43306.217199074075</v>
      </c>
      <c r="B78" s="43">
        <v>8.9035294117647048</v>
      </c>
      <c r="C78" s="83">
        <v>-0.11733468084617794</v>
      </c>
      <c r="F78" s="43">
        <v>9.3978947368421046</v>
      </c>
      <c r="G78" s="60">
        <v>-4.8105932193877196E-2</v>
      </c>
      <c r="J78" s="43">
        <v>9.7480392156862745</v>
      </c>
      <c r="K78" s="83">
        <v>-9.858568940538949E-2</v>
      </c>
      <c r="M78" s="40"/>
    </row>
    <row r="79" spans="1:13" x14ac:dyDescent="0.35">
      <c r="A79" s="68">
        <v>43306.444733796299</v>
      </c>
      <c r="B79" s="43">
        <v>10.311399999999999</v>
      </c>
      <c r="C79" s="83">
        <v>-5.29459487214596E-2</v>
      </c>
      <c r="F79" s="43">
        <v>9.8527131782945734</v>
      </c>
      <c r="G79" s="60">
        <v>1.5286900605558481E-2</v>
      </c>
      <c r="J79" s="43">
        <v>10.822672064777327</v>
      </c>
      <c r="K79" s="83">
        <v>0.28671299058948141</v>
      </c>
      <c r="M79" s="40"/>
    </row>
    <row r="80" spans="1:13" x14ac:dyDescent="0.35">
      <c r="A80" s="68">
        <v>43306.712835648148</v>
      </c>
      <c r="B80" s="43">
        <v>9.5143678160919531</v>
      </c>
      <c r="C80" s="83">
        <v>3.864879787180614E-2</v>
      </c>
      <c r="F80" s="43">
        <v>9.9385382059800644</v>
      </c>
      <c r="G80" s="60">
        <v>-5.5146519625184826E-2</v>
      </c>
      <c r="J80" s="43">
        <v>12.583600000000001</v>
      </c>
      <c r="K80" s="83">
        <v>0.41777827891315961</v>
      </c>
      <c r="M80" s="40"/>
    </row>
    <row r="81" spans="1:13" x14ac:dyDescent="0.35">
      <c r="A81" s="68">
        <v>43307.356388888889</v>
      </c>
      <c r="B81" s="43">
        <v>9.3443371943371947</v>
      </c>
      <c r="C81" s="83">
        <v>-3.966548034344667E-2</v>
      </c>
      <c r="F81" s="43">
        <v>9.522606382978724</v>
      </c>
      <c r="G81" s="60">
        <v>-3.1587836013273231E-2</v>
      </c>
      <c r="J81" s="43">
        <v>11.23842105263158</v>
      </c>
      <c r="K81" s="83">
        <v>0.23310699113553834</v>
      </c>
      <c r="M81" s="40"/>
    </row>
    <row r="82" spans="1:13" x14ac:dyDescent="0.35">
      <c r="A82" s="68">
        <v>43307.51734953704</v>
      </c>
      <c r="B82" s="43">
        <v>9.1446666666666658</v>
      </c>
      <c r="C82" s="83">
        <v>0</v>
      </c>
      <c r="F82" s="43">
        <v>9.3645833333333357</v>
      </c>
      <c r="G82" s="60">
        <v>-8.6781422790596405E-2</v>
      </c>
      <c r="J82" s="43">
        <v>11.341265060240964</v>
      </c>
      <c r="K82" s="83">
        <v>2.3475047731911221E-2</v>
      </c>
      <c r="M82" s="40"/>
    </row>
    <row r="83" spans="1:13" x14ac:dyDescent="0.35">
      <c r="A83" s="68">
        <v>43307.625243055554</v>
      </c>
      <c r="B83" s="43">
        <v>9.3276081424936361</v>
      </c>
      <c r="C83" s="83">
        <v>-3.3815897701501091E-2</v>
      </c>
      <c r="D83" s="43" t="s">
        <v>72</v>
      </c>
      <c r="F83" s="43">
        <v>9.5337301587301599</v>
      </c>
      <c r="G83" s="60">
        <v>9.0583324044492805E-2</v>
      </c>
      <c r="H83" s="39" t="s">
        <v>40</v>
      </c>
      <c r="J83" s="43">
        <v>11.410000000000002</v>
      </c>
      <c r="K83" s="83">
        <v>8.8461955931834355E-2</v>
      </c>
      <c r="M83" s="40"/>
    </row>
    <row r="84" spans="1:13" x14ac:dyDescent="0.35">
      <c r="A84" s="68">
        <v>43307.894687499997</v>
      </c>
      <c r="B84" s="43">
        <v>9.4203354297693913</v>
      </c>
      <c r="C84" s="83">
        <v>2.0834075171995547E-2</v>
      </c>
      <c r="D84" s="43" t="s">
        <v>73</v>
      </c>
      <c r="F84" s="43">
        <v>10.130546075085325</v>
      </c>
      <c r="G84" s="60">
        <v>1.430726633678206E-2</v>
      </c>
      <c r="H84" s="39" t="s">
        <v>41</v>
      </c>
      <c r="J84" s="43">
        <v>11.398188405797102</v>
      </c>
      <c r="K84" s="83">
        <v>3.3390241988240539E-2</v>
      </c>
      <c r="M84" s="40"/>
    </row>
    <row r="85" spans="1:13" x14ac:dyDescent="0.35">
      <c r="A85" s="68">
        <v>43308.351261574076</v>
      </c>
      <c r="B85" s="43">
        <v>10.033333333333333</v>
      </c>
      <c r="C85" s="83">
        <v>6.3307778864455946E-2</v>
      </c>
      <c r="D85" s="43" t="s">
        <v>74</v>
      </c>
      <c r="F85" s="43">
        <v>9.7363445378151265</v>
      </c>
      <c r="G85" s="60">
        <v>1.5525767321561246E-2</v>
      </c>
      <c r="H85" s="39" t="s">
        <v>44</v>
      </c>
      <c r="J85" s="43">
        <v>9.6426739926739913</v>
      </c>
      <c r="K85" s="83">
        <v>-1.0558494327303597E-2</v>
      </c>
      <c r="M85" s="40"/>
    </row>
    <row r="86" spans="1:13" x14ac:dyDescent="0.35">
      <c r="A86" s="68">
        <v>43308.551527777781</v>
      </c>
      <c r="B86" s="43">
        <v>9.8991628614916287</v>
      </c>
      <c r="C86" s="83">
        <v>9.9355933705168681E-2</v>
      </c>
      <c r="D86" s="39" t="s">
        <v>75</v>
      </c>
      <c r="E86" s="43">
        <v>2.0099999999999998</v>
      </c>
      <c r="F86" s="43">
        <v>10.724747474747476</v>
      </c>
      <c r="G86" s="60">
        <v>-1.4399499831830821E-2</v>
      </c>
      <c r="H86" s="39" t="s">
        <v>45</v>
      </c>
      <c r="I86" s="39">
        <v>2.0099999999999998</v>
      </c>
      <c r="J86" s="43">
        <v>10.433405172413794</v>
      </c>
      <c r="K86" s="83">
        <v>1.4063846510681075E-2</v>
      </c>
      <c r="L86" s="43" t="s">
        <v>45</v>
      </c>
      <c r="M86" s="40">
        <v>2.1</v>
      </c>
    </row>
    <row r="87" spans="1:13" x14ac:dyDescent="0.35">
      <c r="A87" s="68">
        <v>43308.822997685187</v>
      </c>
      <c r="B87" s="43">
        <v>9.4341530054644807</v>
      </c>
      <c r="C87" s="83">
        <v>-7.5304541869926966E-2</v>
      </c>
      <c r="D87" s="39" t="s">
        <v>76</v>
      </c>
      <c r="E87" s="43">
        <v>1.99</v>
      </c>
      <c r="F87" s="43">
        <v>9.5643812709030129</v>
      </c>
      <c r="G87" s="60">
        <v>-6.5021355243533845E-3</v>
      </c>
      <c r="H87" s="39" t="s">
        <v>43</v>
      </c>
      <c r="I87" s="39">
        <v>2.02</v>
      </c>
      <c r="J87" s="43">
        <v>9.7693811074918564</v>
      </c>
      <c r="K87" s="83">
        <v>-3.2553210068115526E-2</v>
      </c>
      <c r="L87" s="43" t="s">
        <v>43</v>
      </c>
      <c r="M87" s="40">
        <v>2.12</v>
      </c>
    </row>
    <row r="88" spans="1:13" x14ac:dyDescent="0.35">
      <c r="A88" s="68">
        <v>43309.350254629629</v>
      </c>
      <c r="B88" s="43">
        <v>9.7635150482680277</v>
      </c>
      <c r="C88" s="83">
        <v>7.8213046195810404E-2</v>
      </c>
      <c r="D88" s="39" t="s">
        <v>77</v>
      </c>
      <c r="F88" s="43">
        <v>9.5071912013536384</v>
      </c>
      <c r="G88" s="60">
        <v>6.6003368494761318E-3</v>
      </c>
      <c r="H88" s="39" t="s">
        <v>42</v>
      </c>
      <c r="J88" s="43">
        <v>9.8259535655058041</v>
      </c>
      <c r="K88" s="83">
        <v>-1.944591012310758E-2</v>
      </c>
      <c r="L88" s="43" t="s">
        <v>42</v>
      </c>
      <c r="M88" s="40"/>
    </row>
    <row r="89" spans="1:13" ht="15" thickBot="1" x14ac:dyDescent="0.4">
      <c r="A89" s="69">
        <v>43309.699259259258</v>
      </c>
      <c r="B89" s="44">
        <v>9.012083333333333</v>
      </c>
      <c r="C89" s="84">
        <v>-7.1588639988536276E-2</v>
      </c>
      <c r="D89" s="44"/>
      <c r="E89" s="44"/>
      <c r="F89" s="44">
        <v>9.4429611650485441</v>
      </c>
      <c r="G89" s="73">
        <v>-1.8904827157254264E-2</v>
      </c>
      <c r="H89" s="44"/>
      <c r="I89" s="44"/>
      <c r="J89" s="44">
        <v>10.384677419354841</v>
      </c>
      <c r="K89" s="84">
        <v>1.4378430188517515E-2</v>
      </c>
      <c r="L89" s="44"/>
      <c r="M89" s="41"/>
    </row>
    <row r="90" spans="1:13" x14ac:dyDescent="0.35">
      <c r="A90" s="71">
        <v>43310.330937500003</v>
      </c>
      <c r="B90" s="42">
        <v>29.472544951590596</v>
      </c>
      <c r="C90" s="85">
        <v>0.26874341032525362</v>
      </c>
      <c r="D90" s="42"/>
      <c r="E90" s="42"/>
      <c r="F90" s="42">
        <v>29.404411764705884</v>
      </c>
      <c r="G90" s="85">
        <v>0.20713347095142084</v>
      </c>
      <c r="H90" s="42"/>
      <c r="I90" s="42"/>
      <c r="J90" s="42">
        <v>30.352880658436213</v>
      </c>
      <c r="K90" s="85">
        <v>0.10979407218825755</v>
      </c>
      <c r="L90" s="42"/>
      <c r="M90" s="38"/>
    </row>
    <row r="91" spans="1:13" x14ac:dyDescent="0.35">
      <c r="A91" s="68">
        <v>43311.36178240741</v>
      </c>
      <c r="B91" s="43">
        <v>29.522685185185178</v>
      </c>
      <c r="C91" s="75">
        <v>0.42704648191823902</v>
      </c>
      <c r="F91" s="43">
        <v>29.190355329949234</v>
      </c>
      <c r="G91" s="75">
        <v>0.37848500703405924</v>
      </c>
      <c r="J91" s="43">
        <v>30.444458438287146</v>
      </c>
      <c r="K91" s="75">
        <v>9.20105587690003E-2</v>
      </c>
      <c r="M91" s="40"/>
    </row>
    <row r="92" spans="1:13" x14ac:dyDescent="0.35">
      <c r="A92" s="68">
        <v>43311.64671296296</v>
      </c>
      <c r="B92" s="43">
        <v>30.417767295597482</v>
      </c>
      <c r="C92" s="75">
        <v>4.2578817832160915E-2</v>
      </c>
      <c r="F92" s="43">
        <v>30.774271844660191</v>
      </c>
      <c r="G92" s="75">
        <v>3.6785389272313883E-3</v>
      </c>
      <c r="J92" s="43">
        <v>32.051442307692305</v>
      </c>
      <c r="K92" s="75">
        <v>4.1847275879724477E-2</v>
      </c>
      <c r="M92" s="40"/>
    </row>
    <row r="93" spans="1:13" x14ac:dyDescent="0.35">
      <c r="A93" s="68">
        <v>43312.383101851854</v>
      </c>
      <c r="B93" s="43">
        <v>30.058752997601911</v>
      </c>
      <c r="C93" s="75">
        <v>7.089633451099521E-2</v>
      </c>
      <c r="F93" s="43">
        <v>29.522482014388491</v>
      </c>
      <c r="G93" s="75">
        <v>-8.6543155956701409E-3</v>
      </c>
      <c r="J93" s="43">
        <v>32.942175572519076</v>
      </c>
      <c r="K93" s="75">
        <v>-4.6559747997866004E-2</v>
      </c>
      <c r="M93" s="40"/>
    </row>
    <row r="94" spans="1:13" x14ac:dyDescent="0.35">
      <c r="A94" s="68">
        <v>43313.364398148151</v>
      </c>
      <c r="B94" s="43">
        <v>29.604432624113478</v>
      </c>
      <c r="C94" s="75">
        <v>-0.14163644448150101</v>
      </c>
      <c r="F94" s="43">
        <v>29.259358288770056</v>
      </c>
      <c r="G94" s="75">
        <v>-0.13085770556727092</v>
      </c>
      <c r="J94" s="43">
        <v>30.456438356164387</v>
      </c>
      <c r="K94" s="75">
        <v>0</v>
      </c>
      <c r="M94" s="40"/>
    </row>
    <row r="95" spans="1:13" x14ac:dyDescent="0.35">
      <c r="A95" s="68">
        <v>43313.663946759261</v>
      </c>
      <c r="B95" s="43">
        <v>29.545362318840581</v>
      </c>
      <c r="C95" s="75">
        <v>4.7368248946440997E-2</v>
      </c>
      <c r="F95" s="43">
        <v>29.045652173913044</v>
      </c>
      <c r="G95" s="75">
        <v>-4.1467178055653474E-3</v>
      </c>
      <c r="J95" s="43">
        <v>30.211206896551722</v>
      </c>
      <c r="K95" s="75">
        <v>-1.6649902538984296E-2</v>
      </c>
      <c r="M95" s="40"/>
    </row>
    <row r="96" spans="1:13" x14ac:dyDescent="0.35">
      <c r="A96" s="68">
        <v>43314.346238425926</v>
      </c>
      <c r="B96" s="43">
        <v>29.714102564102561</v>
      </c>
      <c r="C96" s="75">
        <v>-4.7295998030935593E-2</v>
      </c>
      <c r="F96" s="43">
        <v>29.582684824902721</v>
      </c>
      <c r="G96" s="75">
        <v>-5.8290499167387169E-2</v>
      </c>
      <c r="J96" s="43">
        <v>31.231054687499995</v>
      </c>
      <c r="K96" s="75">
        <v>-4.0389908431750334E-3</v>
      </c>
      <c r="M96" s="40"/>
    </row>
    <row r="97" spans="1:13" x14ac:dyDescent="0.35">
      <c r="A97" s="68">
        <v>43314.690983796296</v>
      </c>
      <c r="B97" s="43">
        <v>29.280952380952382</v>
      </c>
      <c r="C97" s="75">
        <v>7.1505334630546733E-3</v>
      </c>
      <c r="F97" s="43">
        <v>29.225190839694658</v>
      </c>
      <c r="G97" s="75">
        <v>-5.7171587659754615E-2</v>
      </c>
      <c r="J97" s="43">
        <v>30.271428571428572</v>
      </c>
      <c r="K97" s="75">
        <v>-1.2288207387326498E-2</v>
      </c>
      <c r="M97" s="40"/>
    </row>
    <row r="98" spans="1:13" x14ac:dyDescent="0.35">
      <c r="A98" s="68">
        <v>43315.368634259263</v>
      </c>
      <c r="B98" s="43">
        <v>29.449233716475099</v>
      </c>
      <c r="C98" s="75">
        <v>2.7739230460514585E-2</v>
      </c>
      <c r="F98" s="43">
        <v>29.749015748031503</v>
      </c>
      <c r="G98" s="75">
        <v>0.11989409484605687</v>
      </c>
      <c r="J98" s="43">
        <v>30.31173076923076</v>
      </c>
      <c r="K98" s="75">
        <v>-1.7902264496959398E-2</v>
      </c>
      <c r="M98" s="40"/>
    </row>
    <row r="99" spans="1:13" x14ac:dyDescent="0.35">
      <c r="A99" s="68">
        <v>43315.896111111113</v>
      </c>
      <c r="B99" s="43">
        <v>29.592211055276383</v>
      </c>
      <c r="C99" s="75">
        <v>8.3099171070683084E-2</v>
      </c>
      <c r="F99" s="43">
        <v>30.001288659793815</v>
      </c>
      <c r="G99" s="75">
        <v>2.1070977121195249E-2</v>
      </c>
      <c r="J99" s="43">
        <v>30.242892156862741</v>
      </c>
      <c r="K99" s="75">
        <v>3.4033058733288234E-2</v>
      </c>
      <c r="M99" s="40"/>
    </row>
    <row r="100" spans="1:13" x14ac:dyDescent="0.35">
      <c r="A100" s="68">
        <v>43316.471562500003</v>
      </c>
      <c r="B100" s="43">
        <v>29.270852017937219</v>
      </c>
      <c r="C100" s="75">
        <v>6.2823462413541559E-2</v>
      </c>
      <c r="D100" s="43" t="s">
        <v>78</v>
      </c>
      <c r="E100" s="43">
        <v>2.06</v>
      </c>
      <c r="F100" s="43">
        <v>30.555023923444974</v>
      </c>
      <c r="G100" s="75">
        <v>-2.1661314860868735E-2</v>
      </c>
      <c r="H100" s="43" t="s">
        <v>46</v>
      </c>
      <c r="I100" s="39">
        <v>2.2400000000000002</v>
      </c>
      <c r="J100" s="43">
        <v>30.151345291479821</v>
      </c>
      <c r="K100" s="75">
        <v>-4.861915289328677E-3</v>
      </c>
      <c r="L100" s="43" t="s">
        <v>46</v>
      </c>
      <c r="M100" s="40">
        <v>2.63</v>
      </c>
    </row>
    <row r="101" spans="1:13" x14ac:dyDescent="0.35">
      <c r="A101" s="68">
        <v>43316.938958333332</v>
      </c>
      <c r="B101" s="43">
        <v>28.934916201117321</v>
      </c>
      <c r="C101" s="75">
        <v>0.1186260168860839</v>
      </c>
      <c r="D101" s="43" t="s">
        <v>79</v>
      </c>
      <c r="E101" s="43">
        <v>2.06</v>
      </c>
      <c r="F101" s="43">
        <v>31.574074074074076</v>
      </c>
      <c r="G101" s="75">
        <v>5.0526646945481743E-2</v>
      </c>
      <c r="H101" s="43" t="s">
        <v>47</v>
      </c>
      <c r="I101" s="39">
        <v>2.2599999999999998</v>
      </c>
      <c r="J101" s="43">
        <v>30.527966101694911</v>
      </c>
      <c r="K101" s="75">
        <v>4.7262908547069792E-2</v>
      </c>
      <c r="L101" s="43" t="s">
        <v>47</v>
      </c>
      <c r="M101" s="40">
        <v>2.62</v>
      </c>
    </row>
    <row r="102" spans="1:13" x14ac:dyDescent="0.35">
      <c r="A102" s="68">
        <v>43317.837094907409</v>
      </c>
      <c r="B102" s="43">
        <v>29.822580645161288</v>
      </c>
      <c r="C102" s="75">
        <v>1.668913142765818E-3</v>
      </c>
      <c r="D102" s="43" t="s">
        <v>80</v>
      </c>
      <c r="F102" s="43">
        <v>30.180513595166161</v>
      </c>
      <c r="G102" s="75">
        <v>-8.227464344954593E-3</v>
      </c>
      <c r="H102" s="43" t="s">
        <v>48</v>
      </c>
      <c r="J102" s="43">
        <v>30.362283236994219</v>
      </c>
      <c r="K102" s="75">
        <v>-1.6538149350649477E-2</v>
      </c>
      <c r="L102" s="43" t="s">
        <v>48</v>
      </c>
      <c r="M102" s="40"/>
    </row>
    <row r="103" spans="1:13" x14ac:dyDescent="0.35">
      <c r="A103" s="68">
        <v>43318.388842592591</v>
      </c>
      <c r="B103" s="43">
        <v>30.244711538461541</v>
      </c>
      <c r="C103" s="75">
        <v>4.289809497766852E-2</v>
      </c>
      <c r="D103" s="39" t="s">
        <v>81</v>
      </c>
      <c r="E103" s="43">
        <v>2.08</v>
      </c>
      <c r="F103" s="43">
        <v>30.424504950495049</v>
      </c>
      <c r="G103" s="75">
        <v>1.5629186842884033E-2</v>
      </c>
      <c r="H103" s="39" t="s">
        <v>49</v>
      </c>
      <c r="I103" s="39">
        <v>2.23</v>
      </c>
      <c r="J103" s="43">
        <v>36.397159090909092</v>
      </c>
      <c r="K103" s="75">
        <v>1.7134569481987244E-2</v>
      </c>
      <c r="L103" s="39" t="s">
        <v>49</v>
      </c>
      <c r="M103" s="40">
        <v>2.61</v>
      </c>
    </row>
    <row r="104" spans="1:13" x14ac:dyDescent="0.35">
      <c r="A104" s="68">
        <v>43318.955879629626</v>
      </c>
      <c r="B104" s="45">
        <v>54.566376811594203</v>
      </c>
      <c r="C104" s="75">
        <v>0.21287777090406568</v>
      </c>
      <c r="D104" s="59" t="s">
        <v>82</v>
      </c>
      <c r="E104" s="45"/>
      <c r="F104" s="43">
        <v>30.312807881773402</v>
      </c>
      <c r="G104" s="75">
        <v>-2.0633551090841928E-2</v>
      </c>
      <c r="H104" s="59" t="s">
        <v>50</v>
      </c>
      <c r="J104" s="43">
        <v>30.533802816901407</v>
      </c>
      <c r="K104" s="75">
        <v>-9.6731160646410727E-3</v>
      </c>
      <c r="L104" s="59" t="s">
        <v>50</v>
      </c>
      <c r="M104" s="40"/>
    </row>
    <row r="105" spans="1:13" ht="15" thickBot="1" x14ac:dyDescent="0.4">
      <c r="A105" s="72">
        <v>43319.461400462962</v>
      </c>
      <c r="B105" s="46">
        <v>88.899743589743608</v>
      </c>
      <c r="C105" s="86">
        <v>0.18782799974169237</v>
      </c>
      <c r="D105" s="46"/>
      <c r="E105" s="46"/>
      <c r="F105" s="44">
        <v>29.735526315789471</v>
      </c>
      <c r="G105" s="86">
        <v>-1.7642217295144036E-2</v>
      </c>
      <c r="H105" s="44"/>
      <c r="I105" s="44"/>
      <c r="J105" s="44">
        <v>30.035025380710653</v>
      </c>
      <c r="K105" s="86">
        <v>-1.3435090086266024E-2</v>
      </c>
      <c r="L105" s="44"/>
      <c r="M105" s="41"/>
    </row>
    <row r="106" spans="1:13" x14ac:dyDescent="0.35">
      <c r="A106" s="54">
        <v>43378.553237222222</v>
      </c>
      <c r="B106" s="3">
        <v>69.862043795620437</v>
      </c>
      <c r="D106" s="3"/>
      <c r="E106" s="3"/>
      <c r="F106" s="3">
        <v>61.791814946619212</v>
      </c>
      <c r="G106" s="58"/>
      <c r="H106" s="3"/>
      <c r="I106" s="3"/>
      <c r="J106" s="3">
        <v>63.524999999999999</v>
      </c>
      <c r="K106" s="58"/>
      <c r="M106" s="40"/>
    </row>
    <row r="107" spans="1:13" x14ac:dyDescent="0.35">
      <c r="A107" s="54">
        <v>43380.467176712962</v>
      </c>
      <c r="B107" s="3">
        <v>74.925391095066189</v>
      </c>
      <c r="C107" s="3"/>
      <c r="D107" s="3"/>
      <c r="E107" s="3"/>
      <c r="F107" s="3">
        <v>66.522379269729086</v>
      </c>
      <c r="H107" s="3"/>
      <c r="I107" s="3"/>
      <c r="J107" s="3">
        <v>69.994918699186996</v>
      </c>
      <c r="M107" s="40"/>
    </row>
    <row r="108" spans="1:13" x14ac:dyDescent="0.35">
      <c r="A108" s="54">
        <v>43382.649103796299</v>
      </c>
      <c r="B108" s="3">
        <v>74.290985324947613</v>
      </c>
      <c r="C108" s="3"/>
      <c r="D108" s="3"/>
      <c r="E108" s="3"/>
      <c r="F108" s="3">
        <v>65.533129459734965</v>
      </c>
      <c r="H108" s="3"/>
      <c r="I108" s="3"/>
      <c r="J108" s="3">
        <v>64.26229508196721</v>
      </c>
      <c r="M108" s="40"/>
    </row>
    <row r="109" spans="1:13" x14ac:dyDescent="0.35">
      <c r="A109" s="54">
        <v>43384.429953611107</v>
      </c>
      <c r="B109" s="3">
        <v>72.342571785268419</v>
      </c>
      <c r="C109" s="3"/>
      <c r="D109" s="3"/>
      <c r="E109" s="3"/>
      <c r="F109" s="3">
        <v>63.711515151515151</v>
      </c>
      <c r="H109" s="3"/>
      <c r="I109" s="3"/>
      <c r="J109" s="3">
        <v>63.844621513944233</v>
      </c>
      <c r="M109" s="40"/>
    </row>
    <row r="110" spans="1:13" x14ac:dyDescent="0.35">
      <c r="A110" s="54">
        <v>43385.711115289349</v>
      </c>
      <c r="B110" s="3">
        <v>59.620028612303294</v>
      </c>
      <c r="C110" s="3"/>
      <c r="D110" s="3"/>
      <c r="E110" s="3"/>
      <c r="F110" s="3">
        <v>53.61985815602835</v>
      </c>
      <c r="H110" s="3"/>
      <c r="I110" s="3"/>
      <c r="J110" s="3">
        <v>49.252136752136757</v>
      </c>
      <c r="M110" s="40"/>
    </row>
    <row r="111" spans="1:13" x14ac:dyDescent="0.35">
      <c r="A111" s="54">
        <v>43387.720925717593</v>
      </c>
      <c r="B111" s="3">
        <v>87.848387096774189</v>
      </c>
      <c r="C111" s="3"/>
      <c r="D111" s="3"/>
      <c r="E111" s="3"/>
      <c r="F111" s="3">
        <v>56.301994301994299</v>
      </c>
      <c r="H111" s="3"/>
      <c r="I111" s="3"/>
      <c r="J111" s="3">
        <v>44.085365853658537</v>
      </c>
      <c r="M111" s="40"/>
    </row>
    <row r="112" spans="1:13" x14ac:dyDescent="0.35">
      <c r="A112" s="54">
        <v>43390.337490289356</v>
      </c>
      <c r="B112" s="3">
        <v>84.87405189620759</v>
      </c>
      <c r="D112" s="3"/>
      <c r="E112" s="3"/>
      <c r="F112" s="3">
        <v>52.477210884353738</v>
      </c>
      <c r="H112" s="3"/>
      <c r="I112" s="3"/>
      <c r="J112" s="3">
        <v>45.141554702495199</v>
      </c>
      <c r="M112" s="40"/>
    </row>
    <row r="113" spans="1:13" x14ac:dyDescent="0.35">
      <c r="A113" s="54">
        <v>43391.379659513885</v>
      </c>
      <c r="B113" s="3">
        <v>63.128491620111724</v>
      </c>
      <c r="D113" s="3"/>
      <c r="E113" s="3"/>
      <c r="F113" s="3">
        <v>57.584269662921344</v>
      </c>
      <c r="H113" s="3"/>
      <c r="I113" s="3"/>
      <c r="J113" s="3">
        <v>52.668539325842687</v>
      </c>
      <c r="M113" s="40"/>
    </row>
    <row r="114" spans="1:13" x14ac:dyDescent="0.35">
      <c r="A114" s="54">
        <v>43392.351025520838</v>
      </c>
      <c r="B114" s="3">
        <v>64.033333333333331</v>
      </c>
      <c r="D114" s="3"/>
      <c r="E114" s="3"/>
      <c r="F114" s="3">
        <v>64.362612612612608</v>
      </c>
      <c r="H114" s="3"/>
      <c r="I114" s="3"/>
      <c r="J114" s="3">
        <v>158.40909090909091</v>
      </c>
      <c r="M114" s="40"/>
    </row>
    <row r="115" spans="1:13" x14ac:dyDescent="0.35">
      <c r="A115" s="54">
        <v>43393.323955486107</v>
      </c>
      <c r="B115" s="3">
        <v>79.100000000000009</v>
      </c>
      <c r="D115" s="3"/>
      <c r="E115" s="3"/>
      <c r="F115" s="3">
        <v>63.253289473684212</v>
      </c>
      <c r="H115" s="3"/>
      <c r="I115" s="3"/>
      <c r="J115" s="3">
        <v>53.949386503067487</v>
      </c>
      <c r="M115" s="40"/>
    </row>
    <row r="116" spans="1:13" x14ac:dyDescent="0.35">
      <c r="A116" s="54">
        <v>43394.340004502315</v>
      </c>
      <c r="B116" s="3">
        <v>63.191372549019604</v>
      </c>
      <c r="D116" s="3"/>
      <c r="E116" s="3"/>
      <c r="F116" s="3">
        <v>58.349301397205586</v>
      </c>
      <c r="H116" s="3"/>
      <c r="I116" s="3"/>
      <c r="J116" s="3">
        <v>52.736686390532547</v>
      </c>
      <c r="M116" s="40"/>
    </row>
    <row r="117" spans="1:13" x14ac:dyDescent="0.35">
      <c r="A117" s="54">
        <v>43395.339951620372</v>
      </c>
      <c r="B117" s="3">
        <v>67.472463768115944</v>
      </c>
      <c r="D117" s="3"/>
      <c r="E117" s="3"/>
      <c r="F117" s="3">
        <v>58.652777777777786</v>
      </c>
      <c r="H117" s="3"/>
      <c r="I117" s="3"/>
      <c r="J117" s="3">
        <v>52.704678362573084</v>
      </c>
      <c r="M117" s="40"/>
    </row>
    <row r="118" spans="1:13" x14ac:dyDescent="0.35">
      <c r="A118" s="54">
        <v>43396.344477800929</v>
      </c>
      <c r="B118" s="3">
        <v>63.495238095238101</v>
      </c>
      <c r="D118" s="3"/>
      <c r="E118" s="3"/>
      <c r="F118" s="3">
        <v>57.595238095238095</v>
      </c>
      <c r="H118" s="3"/>
      <c r="I118" s="3"/>
      <c r="J118" s="3">
        <v>50.862068965517238</v>
      </c>
      <c r="M118" s="40"/>
    </row>
    <row r="119" spans="1:13" x14ac:dyDescent="0.35">
      <c r="A119" s="54">
        <v>43397.345558923611</v>
      </c>
      <c r="B119" s="3">
        <v>63.069767441860456</v>
      </c>
      <c r="D119" s="3"/>
      <c r="E119" s="3"/>
      <c r="F119" s="3">
        <v>60</v>
      </c>
      <c r="H119" s="3"/>
      <c r="I119" s="3"/>
      <c r="J119" s="3">
        <v>54.545454545454547</v>
      </c>
      <c r="M119" s="40"/>
    </row>
    <row r="120" spans="1:13" x14ac:dyDescent="0.35">
      <c r="A120" s="54">
        <v>43398.336975810184</v>
      </c>
      <c r="B120" s="3">
        <v>64.281437125748511</v>
      </c>
      <c r="D120" s="3"/>
      <c r="E120" s="3"/>
      <c r="F120" s="3">
        <v>59.739263803680977</v>
      </c>
      <c r="H120" s="3"/>
      <c r="I120" s="3"/>
      <c r="J120" s="3">
        <v>52.083333333333336</v>
      </c>
      <c r="M120" s="40"/>
    </row>
    <row r="121" spans="1:13" x14ac:dyDescent="0.35">
      <c r="A121" s="54">
        <v>43399.341565023147</v>
      </c>
      <c r="B121" s="3">
        <v>63.244961240310062</v>
      </c>
      <c r="D121" s="3"/>
      <c r="E121" s="3"/>
      <c r="F121" s="3">
        <v>62.058700209643597</v>
      </c>
      <c r="H121" s="3"/>
      <c r="I121" s="3"/>
      <c r="J121" s="3">
        <v>52.777777777777786</v>
      </c>
      <c r="M121" s="40"/>
    </row>
    <row r="122" spans="1:13" x14ac:dyDescent="0.35">
      <c r="A122" s="54">
        <v>43400.521205787038</v>
      </c>
      <c r="B122" s="3">
        <v>63.995666666666665</v>
      </c>
      <c r="D122" s="3"/>
      <c r="E122" s="3"/>
      <c r="F122" s="3">
        <v>61.754432624113477</v>
      </c>
      <c r="H122" s="3"/>
      <c r="I122" s="3"/>
      <c r="J122" s="3">
        <v>52.052696078431374</v>
      </c>
      <c r="M122" s="40"/>
    </row>
    <row r="123" spans="1:13" x14ac:dyDescent="0.35">
      <c r="A123" s="54">
        <v>43401.550820092598</v>
      </c>
      <c r="B123" s="3">
        <v>65.850196078431381</v>
      </c>
      <c r="D123" s="3"/>
      <c r="E123" s="3"/>
      <c r="F123" s="3">
        <v>61.170682730923694</v>
      </c>
      <c r="H123" s="3"/>
      <c r="I123" s="3"/>
      <c r="J123" s="3">
        <v>52.176966292134836</v>
      </c>
      <c r="M123" s="40"/>
    </row>
    <row r="124" spans="1:13" x14ac:dyDescent="0.35">
      <c r="A124" s="54">
        <v>43402.370919270834</v>
      </c>
      <c r="B124" s="3">
        <v>69.579527559055123</v>
      </c>
      <c r="D124" s="3"/>
      <c r="E124" s="3"/>
      <c r="F124" s="3">
        <v>62.621093750000007</v>
      </c>
      <c r="H124" s="3"/>
      <c r="I124" s="3"/>
      <c r="J124" s="3">
        <v>52.366071428571423</v>
      </c>
      <c r="M124" s="40"/>
    </row>
    <row r="125" spans="1:13" x14ac:dyDescent="0.35">
      <c r="A125" s="54">
        <v>43403.369762499999</v>
      </c>
      <c r="B125" s="3">
        <v>62.214942528735641</v>
      </c>
      <c r="D125" s="3"/>
      <c r="E125" s="3"/>
      <c r="F125" s="3">
        <v>60.614197530864196</v>
      </c>
      <c r="H125" s="3"/>
      <c r="I125" s="3"/>
      <c r="J125" s="3">
        <v>51.914739884393065</v>
      </c>
      <c r="M125" s="40"/>
    </row>
    <row r="126" spans="1:13" x14ac:dyDescent="0.35">
      <c r="A126" s="54">
        <v>43404.353609027778</v>
      </c>
      <c r="B126" s="3">
        <v>62.570980392156862</v>
      </c>
      <c r="D126" s="3"/>
      <c r="E126" s="3"/>
      <c r="F126" s="3">
        <v>63.478070175438589</v>
      </c>
      <c r="H126" s="3"/>
      <c r="I126" s="3"/>
      <c r="J126" s="3">
        <v>57.305194805194809</v>
      </c>
      <c r="M126" s="40"/>
    </row>
    <row r="127" spans="1:13" x14ac:dyDescent="0.35">
      <c r="A127" s="54">
        <v>43405.361996736116</v>
      </c>
      <c r="B127" s="3">
        <v>61.93598484848485</v>
      </c>
      <c r="D127" s="3"/>
      <c r="E127" s="3"/>
      <c r="F127" s="3">
        <v>54.93240740740741</v>
      </c>
      <c r="H127" s="3"/>
      <c r="I127" s="3"/>
      <c r="J127" s="3">
        <v>49.419398907103826</v>
      </c>
      <c r="M127" s="40"/>
    </row>
    <row r="128" spans="1:13" x14ac:dyDescent="0.35">
      <c r="A128" s="54">
        <v>43406.347726030093</v>
      </c>
      <c r="B128" s="3">
        <v>60.436911487758955</v>
      </c>
      <c r="D128" s="3"/>
      <c r="E128" s="3"/>
      <c r="F128" s="3">
        <v>63.008658008658003</v>
      </c>
      <c r="H128" s="3"/>
      <c r="I128" s="3"/>
      <c r="J128" s="3">
        <v>52.205882352941188</v>
      </c>
      <c r="M128" s="40"/>
    </row>
    <row r="129" spans="1:13" x14ac:dyDescent="0.35">
      <c r="A129" s="54">
        <v>43407.545857604171</v>
      </c>
      <c r="B129" s="3">
        <v>62.403525641025638</v>
      </c>
      <c r="D129" s="3"/>
      <c r="E129" s="3"/>
      <c r="F129" s="3">
        <v>66.518832391713744</v>
      </c>
      <c r="H129" s="3"/>
      <c r="I129" s="3"/>
      <c r="J129" s="3">
        <v>54.387626262626263</v>
      </c>
      <c r="M129" s="40"/>
    </row>
    <row r="130" spans="1:13" x14ac:dyDescent="0.35">
      <c r="A130" s="54">
        <v>43409.351909606485</v>
      </c>
      <c r="B130" s="3">
        <v>59.594047619047622</v>
      </c>
      <c r="D130" s="3"/>
      <c r="E130" s="3"/>
      <c r="F130" s="3">
        <v>63.95422535211268</v>
      </c>
      <c r="H130" s="3"/>
      <c r="I130" s="3"/>
      <c r="J130" s="3">
        <v>55.008278145695357</v>
      </c>
      <c r="M130" s="40"/>
    </row>
    <row r="131" spans="1:13" x14ac:dyDescent="0.35">
      <c r="A131" s="54">
        <v>43409.587308530092</v>
      </c>
      <c r="B131" s="3">
        <v>66.015789473684208</v>
      </c>
      <c r="C131" s="75"/>
      <c r="D131" s="3"/>
      <c r="E131" s="3"/>
      <c r="F131" s="3">
        <v>65.014285714285705</v>
      </c>
      <c r="H131" s="3"/>
      <c r="I131" s="3"/>
      <c r="J131" s="3">
        <v>54.769736842105267</v>
      </c>
      <c r="M131" s="40"/>
    </row>
    <row r="132" spans="1:13" x14ac:dyDescent="0.35">
      <c r="A132" s="55">
        <v>43411.559494907407</v>
      </c>
      <c r="B132" s="3">
        <v>67.8253647586981</v>
      </c>
      <c r="C132" s="75">
        <v>6.3399999999999998E-2</v>
      </c>
      <c r="D132" s="3" t="s">
        <v>83</v>
      </c>
      <c r="E132" s="3"/>
      <c r="F132" s="3">
        <v>60.106359649122801</v>
      </c>
      <c r="G132" s="76">
        <v>1.9900000000000001E-2</v>
      </c>
      <c r="H132" s="17" t="s">
        <v>58</v>
      </c>
      <c r="I132" s="77">
        <v>3.18</v>
      </c>
      <c r="J132" s="3">
        <v>50.797872340425535</v>
      </c>
      <c r="K132" s="76">
        <v>1.66E-2</v>
      </c>
      <c r="M132" s="40"/>
    </row>
    <row r="133" spans="1:13" x14ac:dyDescent="0.35">
      <c r="A133" s="55"/>
      <c r="B133" s="3">
        <v>68</v>
      </c>
      <c r="C133" s="75">
        <v>6.3399999999999998E-2</v>
      </c>
      <c r="D133" s="3"/>
      <c r="E133" s="3"/>
      <c r="F133" s="3">
        <v>60</v>
      </c>
      <c r="G133" s="76">
        <v>1.9900000000000001E-2</v>
      </c>
      <c r="H133" s="17" t="s">
        <v>59</v>
      </c>
      <c r="I133" s="78">
        <v>3.47</v>
      </c>
      <c r="J133" s="3">
        <v>51</v>
      </c>
      <c r="K133" s="75">
        <v>1.66E-2</v>
      </c>
      <c r="M133" s="40"/>
    </row>
    <row r="134" spans="1:13" x14ac:dyDescent="0.35">
      <c r="A134" s="54">
        <v>43411.623605775458</v>
      </c>
      <c r="B134" s="3">
        <v>91.834920634920636</v>
      </c>
      <c r="C134" s="75"/>
      <c r="D134" s="3"/>
      <c r="E134" s="3"/>
      <c r="F134" s="3">
        <v>69.973333333333329</v>
      </c>
      <c r="G134" s="75"/>
      <c r="I134" s="3"/>
      <c r="J134" s="3">
        <v>57.142857142857146</v>
      </c>
      <c r="K134" s="75"/>
      <c r="M134" s="40"/>
    </row>
    <row r="135" spans="1:13" x14ac:dyDescent="0.35">
      <c r="A135" s="55">
        <v>43413.485353113429</v>
      </c>
      <c r="B135" s="3">
        <v>75.809749670619254</v>
      </c>
      <c r="C135" s="75">
        <v>2.2100000000000002E-2</v>
      </c>
      <c r="D135" s="3" t="s">
        <v>84</v>
      </c>
      <c r="E135" s="3"/>
      <c r="F135" s="3">
        <v>62.581534772182245</v>
      </c>
      <c r="G135" s="76">
        <v>7.6700000000000004E-2</v>
      </c>
      <c r="H135" s="3"/>
      <c r="I135" s="3"/>
      <c r="J135" s="3">
        <v>52.343749999999993</v>
      </c>
      <c r="K135" s="76">
        <v>2.8500000000000001E-2</v>
      </c>
      <c r="M135" s="40"/>
    </row>
    <row r="136" spans="1:13" x14ac:dyDescent="0.35">
      <c r="A136" s="54">
        <v>43414.326047789349</v>
      </c>
      <c r="B136" s="3">
        <v>81.469354838709691</v>
      </c>
      <c r="D136" s="3"/>
      <c r="E136" s="3"/>
      <c r="F136" s="3">
        <v>66.40217391304347</v>
      </c>
      <c r="G136" s="75"/>
      <c r="H136" s="3"/>
      <c r="I136" s="3"/>
      <c r="J136" s="3">
        <v>55.139802631578952</v>
      </c>
      <c r="K136" s="75"/>
      <c r="M136" s="40"/>
    </row>
    <row r="137" spans="1:13" x14ac:dyDescent="0.35">
      <c r="A137" s="55">
        <v>43416.464254247687</v>
      </c>
      <c r="B137" s="3">
        <v>76.173198198198193</v>
      </c>
      <c r="C137" s="75">
        <v>-9.2999999999999992E-3</v>
      </c>
      <c r="D137" s="17" t="s">
        <v>85</v>
      </c>
      <c r="E137" s="77">
        <v>3.53</v>
      </c>
      <c r="F137" s="3">
        <v>60.869543650793645</v>
      </c>
      <c r="G137" s="76">
        <v>3.0499999999999999E-2</v>
      </c>
      <c r="J137" s="3">
        <v>55.180678466076699</v>
      </c>
      <c r="K137" s="76">
        <v>-1.23E-2</v>
      </c>
      <c r="L137" s="74" t="s">
        <v>54</v>
      </c>
      <c r="M137" s="79">
        <v>3.26</v>
      </c>
    </row>
    <row r="138" spans="1:13" x14ac:dyDescent="0.35">
      <c r="A138" s="55"/>
      <c r="B138" s="3">
        <v>76.2</v>
      </c>
      <c r="C138" s="75">
        <v>-9.2999999999999992E-3</v>
      </c>
      <c r="D138" s="17" t="s">
        <v>56</v>
      </c>
      <c r="E138" s="77">
        <v>3.54</v>
      </c>
      <c r="F138" s="3">
        <v>61</v>
      </c>
      <c r="G138" s="76">
        <v>3.0499999999999999E-2</v>
      </c>
      <c r="J138" s="3">
        <v>55.3</v>
      </c>
      <c r="K138" s="76">
        <v>-1.23E-2</v>
      </c>
      <c r="L138" s="74" t="s">
        <v>57</v>
      </c>
      <c r="M138" s="79">
        <v>3.24</v>
      </c>
    </row>
    <row r="139" spans="1:13" x14ac:dyDescent="0.35">
      <c r="A139" s="54">
        <v>43416.714774780092</v>
      </c>
      <c r="B139" s="3">
        <v>88.417543859649129</v>
      </c>
      <c r="C139" s="75"/>
      <c r="D139" s="3"/>
      <c r="E139" s="3"/>
      <c r="F139" s="3">
        <v>76.191666666666649</v>
      </c>
      <c r="G139" s="75"/>
      <c r="H139" s="3"/>
      <c r="I139" s="3"/>
      <c r="J139" s="3">
        <v>66.36904761904762</v>
      </c>
      <c r="K139" s="75"/>
      <c r="M139" s="40"/>
    </row>
    <row r="140" spans="1:13" x14ac:dyDescent="0.35">
      <c r="A140" s="55">
        <v>43418.579160208334</v>
      </c>
      <c r="B140" s="3">
        <v>73.72114137483787</v>
      </c>
      <c r="C140" s="76">
        <v>2.23E-2</v>
      </c>
      <c r="D140" s="17" t="s">
        <v>86</v>
      </c>
      <c r="E140" s="3">
        <v>3.2</v>
      </c>
      <c r="F140" s="3">
        <v>65.846104725415074</v>
      </c>
      <c r="G140" s="76">
        <v>7.6999999999999999E-2</v>
      </c>
      <c r="H140" s="74" t="s">
        <v>53</v>
      </c>
      <c r="I140" s="3">
        <v>2.96</v>
      </c>
      <c r="J140" s="3">
        <v>62.375992063492056</v>
      </c>
      <c r="K140" s="76">
        <v>4.7399999999999998E-2</v>
      </c>
      <c r="L140" s="74" t="s">
        <v>55</v>
      </c>
      <c r="M140" s="40">
        <v>3.35</v>
      </c>
    </row>
    <row r="141" spans="1:13" x14ac:dyDescent="0.35">
      <c r="A141" s="55">
        <v>43418.579160208334</v>
      </c>
      <c r="B141" s="3">
        <v>73.8</v>
      </c>
      <c r="C141" s="76">
        <v>2.23E-2</v>
      </c>
      <c r="D141" s="17" t="s">
        <v>52</v>
      </c>
      <c r="E141" s="3">
        <v>3.17</v>
      </c>
      <c r="F141" s="3">
        <v>66</v>
      </c>
      <c r="G141" s="76">
        <v>7.6999999999999999E-2</v>
      </c>
      <c r="H141" s="17" t="s">
        <v>53</v>
      </c>
      <c r="I141" s="3">
        <v>2.96</v>
      </c>
      <c r="J141" s="3">
        <v>62.5</v>
      </c>
      <c r="K141" s="76">
        <v>4.7399999999999998E-2</v>
      </c>
      <c r="L141" s="17" t="s">
        <v>55</v>
      </c>
      <c r="M141" s="40">
        <v>3.24</v>
      </c>
    </row>
    <row r="142" spans="1:13" ht="15" thickBot="1" x14ac:dyDescent="0.4">
      <c r="A142" s="56">
        <v>43419.404104108791</v>
      </c>
      <c r="B142" s="57">
        <v>75.634666666666675</v>
      </c>
      <c r="C142" s="44"/>
      <c r="D142" s="57"/>
      <c r="E142" s="57"/>
      <c r="F142" s="57">
        <v>68.606666666666683</v>
      </c>
      <c r="G142" s="44"/>
      <c r="H142" s="57"/>
      <c r="I142" s="57"/>
      <c r="J142" s="57">
        <v>62.750000000000014</v>
      </c>
      <c r="K142" s="44"/>
      <c r="L142" s="44"/>
      <c r="M142" s="4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128A-015E-4A23-816A-814BA5581FC6}">
  <dimension ref="A1:S142"/>
  <sheetViews>
    <sheetView tabSelected="1" topLeftCell="K115" zoomScale="70" zoomScaleNormal="70" workbookViewId="0">
      <selection activeCell="Q137" sqref="Q137:Q142"/>
    </sheetView>
  </sheetViews>
  <sheetFormatPr defaultRowHeight="14.5" x14ac:dyDescent="0.35"/>
  <cols>
    <col min="1" max="1" width="21.54296875" style="3" customWidth="1"/>
    <col min="2" max="2" width="30" style="3" customWidth="1"/>
    <col min="3" max="3" width="25.54296875" style="3" customWidth="1"/>
    <col min="4" max="5" width="28.36328125" style="3" customWidth="1"/>
    <col min="6" max="6" width="24" style="3" customWidth="1"/>
    <col min="7" max="7" width="25.54296875" style="3" customWidth="1"/>
    <col min="8" max="11" width="28" style="3" customWidth="1"/>
    <col min="12" max="12" width="19.81640625" style="3" customWidth="1"/>
    <col min="13" max="13" width="25.6328125" style="3" customWidth="1"/>
    <col min="14" max="14" width="30.7265625" style="3" customWidth="1"/>
    <col min="15" max="15" width="23.81640625" style="3" customWidth="1"/>
    <col min="16" max="17" width="29.453125" style="3" customWidth="1"/>
    <col min="18" max="18" width="18.54296875" style="3" customWidth="1"/>
    <col min="19" max="19" width="13.36328125" style="3" customWidth="1"/>
    <col min="20" max="16384" width="8.7265625" style="3"/>
  </cols>
  <sheetData>
    <row r="1" spans="1:19" ht="15" thickBot="1" x14ac:dyDescent="0.4">
      <c r="A1" s="62" t="s">
        <v>0</v>
      </c>
      <c r="B1" s="63" t="s">
        <v>19</v>
      </c>
      <c r="C1" s="63" t="s">
        <v>25</v>
      </c>
      <c r="D1" s="63" t="s">
        <v>87</v>
      </c>
      <c r="E1" s="63" t="s">
        <v>88</v>
      </c>
      <c r="F1" s="63" t="s">
        <v>26</v>
      </c>
      <c r="G1" s="63" t="s">
        <v>27</v>
      </c>
      <c r="H1" s="63" t="s">
        <v>20</v>
      </c>
      <c r="I1" s="63" t="s">
        <v>39</v>
      </c>
      <c r="J1" s="63" t="s">
        <v>89</v>
      </c>
      <c r="K1" s="63" t="s">
        <v>90</v>
      </c>
      <c r="L1" s="63" t="s">
        <v>26</v>
      </c>
      <c r="M1" s="63" t="s">
        <v>27</v>
      </c>
      <c r="N1" s="64" t="s">
        <v>21</v>
      </c>
      <c r="O1" s="63" t="s">
        <v>51</v>
      </c>
      <c r="P1" s="63" t="s">
        <v>91</v>
      </c>
      <c r="Q1" s="63" t="s">
        <v>92</v>
      </c>
      <c r="R1" s="63" t="s">
        <v>26</v>
      </c>
      <c r="S1" s="65" t="s">
        <v>27</v>
      </c>
    </row>
    <row r="2" spans="1:19" x14ac:dyDescent="0.35">
      <c r="A2" s="70">
        <v>43274.39234953704</v>
      </c>
      <c r="B2" s="93">
        <v>17.086582568807337</v>
      </c>
      <c r="C2" s="80">
        <v>-0.78525628753716559</v>
      </c>
      <c r="D2" s="18">
        <v>1.1303702098780692</v>
      </c>
      <c r="E2" s="18">
        <f>(LN(2)/D2)*24</f>
        <v>14.716888491986293</v>
      </c>
      <c r="F2" s="93"/>
      <c r="G2" s="93"/>
      <c r="H2" s="93">
        <v>22.26063829787234</v>
      </c>
      <c r="I2" s="80">
        <v>-0.2339110096881917</v>
      </c>
      <c r="J2" s="36">
        <v>1.0562488870545705</v>
      </c>
      <c r="K2" s="36">
        <f>(LN(2)/J2)*24</f>
        <v>15.749633005368764</v>
      </c>
      <c r="L2" s="93"/>
      <c r="M2" s="93"/>
      <c r="N2" s="94">
        <v>17.445804988662132</v>
      </c>
      <c r="O2" s="80">
        <v>-0.61027911639236943</v>
      </c>
      <c r="P2" s="36">
        <v>1.4833327195449573</v>
      </c>
      <c r="Q2" s="36">
        <f>(LN(2)/P2)*24</f>
        <v>11.21497025869016</v>
      </c>
      <c r="R2" s="94"/>
      <c r="S2" s="95"/>
    </row>
    <row r="3" spans="1:19" x14ac:dyDescent="0.35">
      <c r="A3" s="66">
        <v>43274.724907407406</v>
      </c>
      <c r="B3" s="18">
        <v>17.691236306729262</v>
      </c>
      <c r="C3" s="80">
        <v>-0.16676472928999683</v>
      </c>
      <c r="D3" s="18">
        <v>1.2504640805932494</v>
      </c>
      <c r="E3" s="18">
        <f t="shared" ref="E3:E34" si="0">(LN(2)/D2)*24</f>
        <v>14.716888491986293</v>
      </c>
      <c r="F3" s="18"/>
      <c r="G3" s="18"/>
      <c r="H3" s="18">
        <v>22.404545454545456</v>
      </c>
      <c r="I3" s="80">
        <v>-9.088278548392921E-2</v>
      </c>
      <c r="J3" s="36">
        <v>0.97385654141709332</v>
      </c>
      <c r="K3" s="36">
        <f t="shared" ref="K3:K66" si="1">(LN(2)/J3)*24</f>
        <v>17.082117977286195</v>
      </c>
      <c r="L3" s="18"/>
      <c r="M3" s="18"/>
      <c r="N3" s="3">
        <v>18.089953271028037</v>
      </c>
      <c r="O3" s="80">
        <v>-0.16711273229587167</v>
      </c>
      <c r="P3" s="36">
        <v>1.1049942542921287</v>
      </c>
      <c r="Q3" s="36">
        <f t="shared" ref="Q3:Q66" si="2">(LN(2)/P3)*24</f>
        <v>15.054858673537257</v>
      </c>
      <c r="S3" s="96"/>
    </row>
    <row r="4" spans="1:19" x14ac:dyDescent="0.35">
      <c r="A4" s="66">
        <v>43274.850011574075</v>
      </c>
      <c r="B4" s="18">
        <v>18.061814345991564</v>
      </c>
      <c r="C4" s="80">
        <v>-5.8931247083070723E-2</v>
      </c>
      <c r="D4" s="18">
        <v>1.0782839431106772</v>
      </c>
      <c r="E4" s="18">
        <f t="shared" si="0"/>
        <v>13.303486754730612</v>
      </c>
      <c r="F4" s="18"/>
      <c r="G4" s="18"/>
      <c r="H4" s="18">
        <v>27.900000000000002</v>
      </c>
      <c r="I4" s="80">
        <v>-0.23887091856349343</v>
      </c>
      <c r="J4" s="36">
        <v>0.65473469370882287</v>
      </c>
      <c r="K4" s="36">
        <f t="shared" si="1"/>
        <v>25.408050762064747</v>
      </c>
      <c r="L4" s="18"/>
      <c r="M4" s="18"/>
      <c r="N4" s="3">
        <v>18.260126582278485</v>
      </c>
      <c r="O4" s="80">
        <v>8.5027783228243475E-2</v>
      </c>
      <c r="P4" s="36">
        <v>1.4260945388379949</v>
      </c>
      <c r="Q4" s="36">
        <f t="shared" si="2"/>
        <v>11.665097846173362</v>
      </c>
      <c r="S4" s="96"/>
    </row>
    <row r="5" spans="1:19" x14ac:dyDescent="0.35">
      <c r="A5" s="66">
        <v>43275.481747685182</v>
      </c>
      <c r="B5" s="18">
        <v>17.625020678246482</v>
      </c>
      <c r="C5" s="80">
        <v>-0.20813430023554838</v>
      </c>
      <c r="D5" s="18">
        <v>1.5546607218477575</v>
      </c>
      <c r="E5" s="18">
        <f t="shared" si="0"/>
        <v>15.427784527188477</v>
      </c>
      <c r="F5" s="18"/>
      <c r="G5" s="18"/>
      <c r="H5" s="18">
        <v>16.235532407407408</v>
      </c>
      <c r="I5" s="80">
        <v>0.17711811931934099</v>
      </c>
      <c r="J5" s="36">
        <v>1.7400621152882447</v>
      </c>
      <c r="K5" s="36">
        <f t="shared" si="1"/>
        <v>9.5603094781952525</v>
      </c>
      <c r="L5" s="18"/>
      <c r="M5" s="18"/>
      <c r="N5" s="3">
        <v>17.894565217391303</v>
      </c>
      <c r="O5" s="80">
        <v>-9.8547037279668362E-2</v>
      </c>
      <c r="P5" s="36">
        <v>1.2090190983942735</v>
      </c>
      <c r="Q5" s="36">
        <f t="shared" si="2"/>
        <v>13.759528162568092</v>
      </c>
      <c r="S5" s="96"/>
    </row>
    <row r="6" spans="1:19" x14ac:dyDescent="0.35">
      <c r="A6" s="66">
        <v>43275.75439814815</v>
      </c>
      <c r="B6" s="18">
        <v>17.850766283524905</v>
      </c>
      <c r="C6" s="80">
        <v>0.15632854982835162</v>
      </c>
      <c r="D6" s="18">
        <v>1.5237648371368766</v>
      </c>
      <c r="E6" s="18">
        <f t="shared" si="0"/>
        <v>10.700426208534356</v>
      </c>
      <c r="F6" s="18"/>
      <c r="G6" s="18"/>
      <c r="H6" s="18">
        <v>16.159574468085108</v>
      </c>
      <c r="I6" s="80">
        <v>-0.11323323433288474</v>
      </c>
      <c r="J6" s="36">
        <v>1.317015025243589</v>
      </c>
      <c r="K6" s="36">
        <f t="shared" si="1"/>
        <v>12.63123959452312</v>
      </c>
      <c r="L6" s="18"/>
      <c r="M6" s="18"/>
      <c r="N6" s="3">
        <v>18.372832369942198</v>
      </c>
      <c r="O6" s="80">
        <v>6.6191367261757436E-2</v>
      </c>
      <c r="P6" s="36">
        <v>1.3927407761116302</v>
      </c>
      <c r="Q6" s="36">
        <f t="shared" si="2"/>
        <v>11.944457015097349</v>
      </c>
      <c r="S6" s="96"/>
    </row>
    <row r="7" spans="1:19" x14ac:dyDescent="0.35">
      <c r="A7" s="66">
        <v>43276.360034722224</v>
      </c>
      <c r="B7" s="18">
        <v>17.635910652920963</v>
      </c>
      <c r="C7" s="80">
        <v>0.11970752182535901</v>
      </c>
      <c r="D7" s="18">
        <v>1.5327823103985891</v>
      </c>
      <c r="E7" s="18">
        <f t="shared" si="0"/>
        <v>10.917388253095876</v>
      </c>
      <c r="F7" s="18"/>
      <c r="G7" s="18"/>
      <c r="H7" s="18">
        <v>15.940758293838865</v>
      </c>
      <c r="I7" s="80">
        <v>-2.2863967719218056E-2</v>
      </c>
      <c r="J7" s="36">
        <v>1.4711511424022237</v>
      </c>
      <c r="K7" s="36">
        <f t="shared" si="1"/>
        <v>11.307833609995191</v>
      </c>
      <c r="L7" s="18"/>
      <c r="M7" s="18"/>
      <c r="N7" s="3">
        <v>17.996192893401016</v>
      </c>
      <c r="O7" s="80">
        <v>-0.10764192963668005</v>
      </c>
      <c r="P7" s="36">
        <v>1.1900624657436785</v>
      </c>
      <c r="Q7" s="36">
        <f t="shared" si="2"/>
        <v>13.978705162373998</v>
      </c>
      <c r="S7" s="96"/>
    </row>
    <row r="8" spans="1:19" x14ac:dyDescent="0.35">
      <c r="A8" s="66">
        <v>43276.739571759259</v>
      </c>
      <c r="B8" s="18">
        <v>18.394444444444442</v>
      </c>
      <c r="C8" s="80">
        <v>0.17477829391891858</v>
      </c>
      <c r="D8" s="18">
        <v>0.430920758595289</v>
      </c>
      <c r="E8" s="18">
        <f t="shared" si="0"/>
        <v>10.853160439405602</v>
      </c>
      <c r="F8" s="18"/>
      <c r="G8" s="18"/>
      <c r="H8" s="18">
        <v>16.245192307692307</v>
      </c>
      <c r="I8" s="80">
        <v>0.13686972685708879</v>
      </c>
      <c r="J8" s="36">
        <v>1.6795660480824468</v>
      </c>
      <c r="K8" s="36">
        <f t="shared" si="1"/>
        <v>9.9046610000430775</v>
      </c>
      <c r="L8" s="18"/>
      <c r="M8" s="18"/>
      <c r="N8" s="3">
        <v>18.507291666666667</v>
      </c>
      <c r="O8" s="80">
        <v>-8.7949036585056733E-2</v>
      </c>
      <c r="P8" s="36">
        <v>1.1827350817290647</v>
      </c>
      <c r="Q8" s="36">
        <f t="shared" si="2"/>
        <v>14.065307261469627</v>
      </c>
      <c r="S8" s="96"/>
    </row>
    <row r="9" spans="1:19" x14ac:dyDescent="0.35">
      <c r="A9" s="66">
        <v>43277.378587962965</v>
      </c>
      <c r="B9" s="18">
        <v>83.182758620689668</v>
      </c>
      <c r="C9" s="80">
        <v>0.49354906028651685</v>
      </c>
      <c r="D9" s="18">
        <v>1.2488047252812615</v>
      </c>
      <c r="E9" s="18">
        <f t="shared" si="0"/>
        <v>38.604620458914582</v>
      </c>
      <c r="F9" s="18"/>
      <c r="G9" s="18"/>
      <c r="H9" s="18">
        <v>16.023648648648649</v>
      </c>
      <c r="I9" s="80">
        <v>-0.13122091726160087</v>
      </c>
      <c r="J9" s="36">
        <v>1.3012453307555527</v>
      </c>
      <c r="K9" s="36">
        <f t="shared" si="1"/>
        <v>12.78431663903029</v>
      </c>
      <c r="L9" s="18"/>
      <c r="M9" s="18"/>
      <c r="N9" s="3">
        <v>17.984855769230766</v>
      </c>
      <c r="O9" s="80">
        <v>0.48985641920848372</v>
      </c>
      <c r="P9" s="36">
        <v>1.9881479462391574</v>
      </c>
      <c r="Q9" s="36">
        <f t="shared" si="2"/>
        <v>8.3673513155331207</v>
      </c>
      <c r="S9" s="96"/>
    </row>
    <row r="10" spans="1:19" x14ac:dyDescent="0.35">
      <c r="A10" s="66">
        <v>43277.685949074075</v>
      </c>
      <c r="B10" s="18">
        <v>16.59253968253968</v>
      </c>
      <c r="C10" s="80">
        <v>-0.13663158500115019</v>
      </c>
      <c r="D10" s="18">
        <v>1.1361405847024848</v>
      </c>
      <c r="E10" s="18">
        <f t="shared" si="0"/>
        <v>13.321163827028247</v>
      </c>
      <c r="F10" s="18"/>
      <c r="G10" s="18"/>
      <c r="H10" s="18">
        <v>16.510869565217394</v>
      </c>
      <c r="I10" s="80">
        <v>5.5150945851428039E-3</v>
      </c>
      <c r="J10" s="36">
        <v>1.4616045614509514</v>
      </c>
      <c r="K10" s="36">
        <f t="shared" si="1"/>
        <v>11.381691582109189</v>
      </c>
      <c r="L10" s="18"/>
      <c r="M10" s="18"/>
      <c r="N10" s="3">
        <v>18.337500000000002</v>
      </c>
      <c r="O10" s="80">
        <v>-9.748803827751186E-2</v>
      </c>
      <c r="P10" s="36">
        <v>1.1812017494936449</v>
      </c>
      <c r="Q10" s="36">
        <f t="shared" si="2"/>
        <v>14.083565606442736</v>
      </c>
      <c r="S10" s="96"/>
    </row>
    <row r="11" spans="1:19" x14ac:dyDescent="0.35">
      <c r="A11" s="66">
        <v>43278.343773148146</v>
      </c>
      <c r="B11" s="18">
        <v>16.763205417607221</v>
      </c>
      <c r="C11" s="80">
        <v>-0.20644341647299461</v>
      </c>
      <c r="D11" s="18">
        <v>1.3721157302422777</v>
      </c>
      <c r="E11" s="18">
        <f t="shared" si="0"/>
        <v>14.642142493127245</v>
      </c>
      <c r="F11" s="18"/>
      <c r="G11" s="18"/>
      <c r="H11" s="18">
        <v>15.75</v>
      </c>
      <c r="I11" s="80">
        <v>0.14292196007259544</v>
      </c>
      <c r="J11" s="36">
        <v>1.7415953677296692</v>
      </c>
      <c r="K11" s="36">
        <f t="shared" si="1"/>
        <v>9.5518928458822465</v>
      </c>
      <c r="L11" s="18"/>
      <c r="M11" s="18"/>
      <c r="N11" s="3">
        <v>18.164504716981135</v>
      </c>
      <c r="O11" s="80">
        <v>0.66853111749265193</v>
      </c>
      <c r="P11" s="36">
        <v>2.2045603468828805</v>
      </c>
      <c r="Q11" s="36">
        <f t="shared" si="2"/>
        <v>7.5459636915634256</v>
      </c>
      <c r="S11" s="96"/>
    </row>
    <row r="12" spans="1:19" x14ac:dyDescent="0.35">
      <c r="A12" s="66">
        <v>43278.738981481481</v>
      </c>
      <c r="B12" s="18">
        <v>16.683333333333334</v>
      </c>
      <c r="C12" s="80">
        <v>-4.6188995852416752E-2</v>
      </c>
      <c r="D12" s="18">
        <v>1.5041450581908973</v>
      </c>
      <c r="E12" s="18">
        <f t="shared" si="0"/>
        <v>12.124000889124208</v>
      </c>
      <c r="F12" s="18" t="s">
        <v>60</v>
      </c>
      <c r="G12" s="18"/>
      <c r="H12" s="18">
        <v>15.528492647058822</v>
      </c>
      <c r="I12" s="80">
        <v>0.25371589877347001</v>
      </c>
      <c r="J12" s="36">
        <v>1.9376756169738294</v>
      </c>
      <c r="K12" s="36">
        <f t="shared" si="1"/>
        <v>8.5853030237430961</v>
      </c>
      <c r="L12" s="18" t="s">
        <v>28</v>
      </c>
      <c r="M12" s="18"/>
      <c r="N12" s="3">
        <v>18.295228215767636</v>
      </c>
      <c r="O12" s="80">
        <v>4.2064677017341054E-2</v>
      </c>
      <c r="P12" s="36">
        <v>1.3669986486892711</v>
      </c>
      <c r="Q12" s="36">
        <f t="shared" si="2"/>
        <v>12.169384621842493</v>
      </c>
      <c r="R12" s="3" t="s">
        <v>28</v>
      </c>
      <c r="S12" s="96"/>
    </row>
    <row r="13" spans="1:19" x14ac:dyDescent="0.35">
      <c r="A13" s="66">
        <v>43279.358414351853</v>
      </c>
      <c r="B13" s="18">
        <v>16.405362654320989</v>
      </c>
      <c r="C13" s="80">
        <v>2.816854851360065E-2</v>
      </c>
      <c r="D13" s="18">
        <v>1.212513534107126</v>
      </c>
      <c r="E13" s="18">
        <f t="shared" si="0"/>
        <v>11.059792566447673</v>
      </c>
      <c r="F13" s="18"/>
      <c r="G13" s="18"/>
      <c r="H13" s="18">
        <v>54.738188976377948</v>
      </c>
      <c r="I13" s="80">
        <v>2.9187609460209973</v>
      </c>
      <c r="J13" s="36">
        <v>1.7181836751137485</v>
      </c>
      <c r="K13" s="36">
        <f t="shared" si="1"/>
        <v>9.6820453915308953</v>
      </c>
      <c r="L13" s="18"/>
      <c r="M13" s="18"/>
      <c r="N13" s="3">
        <v>17.990370370370368</v>
      </c>
      <c r="O13" s="80">
        <v>0.33251684322020769</v>
      </c>
      <c r="P13" s="36">
        <v>1.7776401251836265</v>
      </c>
      <c r="Q13" s="36">
        <f t="shared" si="2"/>
        <v>9.358211539987753</v>
      </c>
      <c r="S13" s="96"/>
    </row>
    <row r="14" spans="1:19" x14ac:dyDescent="0.35">
      <c r="A14" s="66">
        <v>43279.731793981482</v>
      </c>
      <c r="B14" s="18">
        <v>16.703620218579236</v>
      </c>
      <c r="C14" s="80">
        <v>-0.15610976734946855</v>
      </c>
      <c r="D14" s="18">
        <v>1.6811243473693109</v>
      </c>
      <c r="E14" s="18">
        <f t="shared" si="0"/>
        <v>13.719873523464464</v>
      </c>
      <c r="F14" s="18" t="s">
        <v>61</v>
      </c>
      <c r="G14" s="18"/>
      <c r="H14" s="18">
        <v>17.831858407079647</v>
      </c>
      <c r="I14" s="80">
        <v>-3.8856137032771861E-2</v>
      </c>
      <c r="J14" s="36">
        <v>1.293609010604031</v>
      </c>
      <c r="K14" s="36">
        <f t="shared" si="1"/>
        <v>12.85978390462121</v>
      </c>
      <c r="L14" s="18" t="s">
        <v>30</v>
      </c>
      <c r="M14" s="18"/>
      <c r="N14" s="3">
        <v>18.099350649350651</v>
      </c>
      <c r="O14" s="80">
        <v>0</v>
      </c>
      <c r="P14" s="36">
        <v>1.3260144225594661</v>
      </c>
      <c r="Q14" s="36">
        <f t="shared" si="2"/>
        <v>12.54551387256322</v>
      </c>
      <c r="R14" s="3" t="s">
        <v>30</v>
      </c>
      <c r="S14" s="96"/>
    </row>
    <row r="15" spans="1:19" x14ac:dyDescent="0.35">
      <c r="A15" s="66">
        <v>43280.303483796299</v>
      </c>
      <c r="B15" s="18">
        <v>17.070209973753283</v>
      </c>
      <c r="C15" s="80">
        <v>0.19571440006596197</v>
      </c>
      <c r="D15" s="18">
        <v>1.5743563444333959</v>
      </c>
      <c r="E15" s="18">
        <f t="shared" si="0"/>
        <v>9.8954799860406624</v>
      </c>
      <c r="F15" s="18"/>
      <c r="G15" s="18"/>
      <c r="H15" s="18">
        <v>17.738888888888891</v>
      </c>
      <c r="I15" s="80">
        <v>0.24630914273618632</v>
      </c>
      <c r="J15" s="36">
        <v>1.6862059181397822</v>
      </c>
      <c r="K15" s="36">
        <f t="shared" si="1"/>
        <v>9.8656588465725239</v>
      </c>
      <c r="L15" s="18"/>
      <c r="M15" s="18"/>
      <c r="N15" s="3">
        <v>18.035444743935305</v>
      </c>
      <c r="O15" s="80">
        <v>0.18959271718559975</v>
      </c>
      <c r="P15" s="36">
        <v>1.5830064419151539</v>
      </c>
      <c r="Q15" s="36">
        <f t="shared" si="2"/>
        <v>10.508821627606693</v>
      </c>
      <c r="S15" s="96"/>
    </row>
    <row r="16" spans="1:19" x14ac:dyDescent="0.35">
      <c r="A16" s="66">
        <v>43280.719756944447</v>
      </c>
      <c r="B16" s="18">
        <v>18.144179894179896</v>
      </c>
      <c r="C16" s="80">
        <v>0.19022519712262415</v>
      </c>
      <c r="D16" s="18">
        <v>1.9463293854281531</v>
      </c>
      <c r="E16" s="18">
        <f t="shared" si="0"/>
        <v>10.566560989993498</v>
      </c>
      <c r="F16" s="18"/>
      <c r="G16" s="18"/>
      <c r="H16" s="18">
        <v>18.083333333333336</v>
      </c>
      <c r="I16" s="80">
        <v>8.9788457082458681E-2</v>
      </c>
      <c r="J16" s="36">
        <v>1.4463551872799449</v>
      </c>
      <c r="K16" s="36">
        <f t="shared" si="1"/>
        <v>11.501692308874643</v>
      </c>
      <c r="L16" s="18"/>
      <c r="M16" s="18"/>
      <c r="N16" s="3">
        <v>18.490513833992093</v>
      </c>
      <c r="O16" s="80">
        <v>0</v>
      </c>
      <c r="P16" s="36">
        <v>1.2979628481648533</v>
      </c>
      <c r="Q16" s="36">
        <f t="shared" si="2"/>
        <v>12.816647531136285</v>
      </c>
      <c r="S16" s="96"/>
    </row>
    <row r="17" spans="1:19" x14ac:dyDescent="0.35">
      <c r="A17" s="66">
        <v>43281.496712962966</v>
      </c>
      <c r="B17" s="18">
        <v>23.692383512544804</v>
      </c>
      <c r="C17" s="80">
        <v>0.92138259338747652</v>
      </c>
      <c r="D17" s="18">
        <v>1.2198135081071684</v>
      </c>
      <c r="E17" s="18">
        <f t="shared" si="0"/>
        <v>8.5471310549931445</v>
      </c>
      <c r="F17" s="18"/>
      <c r="G17" s="18"/>
      <c r="H17" s="18">
        <v>17.682653061224496</v>
      </c>
      <c r="I17" s="80">
        <v>0.28278474510371548</v>
      </c>
      <c r="J17" s="36">
        <v>1.7410754922291753</v>
      </c>
      <c r="K17" s="36">
        <f t="shared" si="1"/>
        <v>9.5547449881908832</v>
      </c>
      <c r="L17" s="18"/>
      <c r="M17" s="18"/>
      <c r="N17" s="3">
        <v>18.353931451612905</v>
      </c>
      <c r="O17" s="80">
        <v>0.43976258988913486</v>
      </c>
      <c r="P17" s="36">
        <v>1.8826648801885264</v>
      </c>
      <c r="Q17" s="36">
        <f t="shared" si="2"/>
        <v>8.8361622445375598</v>
      </c>
      <c r="S17" s="96"/>
    </row>
    <row r="18" spans="1:19" x14ac:dyDescent="0.35">
      <c r="A18" s="66">
        <v>43281.881736111114</v>
      </c>
      <c r="B18" s="18">
        <v>17.337051792828685</v>
      </c>
      <c r="C18" s="80">
        <v>-0.11883458468141542</v>
      </c>
      <c r="D18" s="18">
        <v>2.3605351296279315</v>
      </c>
      <c r="E18" s="18">
        <f t="shared" si="0"/>
        <v>13.637766939679725</v>
      </c>
      <c r="F18" s="18"/>
      <c r="G18" s="18"/>
      <c r="H18" s="18">
        <v>16.706225680933855</v>
      </c>
      <c r="I18" s="80">
        <v>-0.1436124780525968</v>
      </c>
      <c r="J18" s="36">
        <v>1.2302779167046891</v>
      </c>
      <c r="K18" s="36">
        <f t="shared" si="1"/>
        <v>13.521767811615375</v>
      </c>
      <c r="L18" s="18"/>
      <c r="M18" s="18"/>
      <c r="N18" s="3">
        <v>19.062711864406779</v>
      </c>
      <c r="O18" s="80">
        <v>-1.9925306863240722E-2</v>
      </c>
      <c r="P18" s="36">
        <v>1.2339163914658586</v>
      </c>
      <c r="Q18" s="36">
        <f t="shared" si="2"/>
        <v>13.481895895455391</v>
      </c>
      <c r="S18" s="96"/>
    </row>
    <row r="19" spans="1:19" x14ac:dyDescent="0.35">
      <c r="A19" s="66">
        <v>43282.426446759258</v>
      </c>
      <c r="B19" s="18">
        <v>18.449353233830848</v>
      </c>
      <c r="C19" s="80">
        <v>0.81459776780718318</v>
      </c>
      <c r="D19" s="18">
        <v>1.0425716543514074</v>
      </c>
      <c r="E19" s="18">
        <f t="shared" si="0"/>
        <v>7.0473563916249722</v>
      </c>
      <c r="F19" s="18"/>
      <c r="G19" s="18"/>
      <c r="H19" s="18">
        <v>17.115492957746479</v>
      </c>
      <c r="I19" s="80">
        <v>0.35850089152424386</v>
      </c>
      <c r="J19" s="36">
        <v>1.904942000623199</v>
      </c>
      <c r="K19" s="36">
        <f t="shared" si="1"/>
        <v>8.732828783236652</v>
      </c>
      <c r="L19" s="18"/>
      <c r="M19" s="18"/>
      <c r="N19" s="3">
        <v>19.337727272727275</v>
      </c>
      <c r="O19" s="80">
        <v>0.54032403240324134</v>
      </c>
      <c r="P19" s="36">
        <v>1.9116919096182954</v>
      </c>
      <c r="Q19" s="36">
        <f t="shared" si="2"/>
        <v>8.7019944216640432</v>
      </c>
      <c r="S19" s="96"/>
    </row>
    <row r="20" spans="1:19" x14ac:dyDescent="0.35">
      <c r="A20" s="66">
        <v>43282.794907407406</v>
      </c>
      <c r="B20" s="18">
        <v>19.671147798742137</v>
      </c>
      <c r="C20" s="80">
        <v>-0.14547578735309857</v>
      </c>
      <c r="D20" s="18">
        <v>1.7388855783349513</v>
      </c>
      <c r="E20" s="18">
        <f t="shared" si="0"/>
        <v>15.956248440101504</v>
      </c>
      <c r="F20" s="18"/>
      <c r="G20" s="18"/>
      <c r="H20" s="18">
        <v>17.011410788381742</v>
      </c>
      <c r="I20" s="80">
        <v>-8.4025479592450741E-2</v>
      </c>
      <c r="J20" s="36">
        <v>1.2922730961734898</v>
      </c>
      <c r="K20" s="36">
        <f t="shared" si="1"/>
        <v>12.873077976085435</v>
      </c>
      <c r="L20" s="18"/>
      <c r="M20" s="18"/>
      <c r="N20" s="3">
        <v>19.597045454545455</v>
      </c>
      <c r="O20" s="80">
        <v>-9.4635143203329122E-2</v>
      </c>
      <c r="P20" s="36">
        <v>1.1087771681460383</v>
      </c>
      <c r="Q20" s="36">
        <f t="shared" si="2"/>
        <v>15.003494670849502</v>
      </c>
      <c r="S20" s="96"/>
    </row>
    <row r="21" spans="1:19" x14ac:dyDescent="0.35">
      <c r="A21" s="66">
        <v>43283.349768518521</v>
      </c>
      <c r="B21" s="18">
        <v>16.559171075837742</v>
      </c>
      <c r="C21" s="80">
        <v>0.1997709905398129</v>
      </c>
      <c r="D21" s="18">
        <v>1.2682061217782903</v>
      </c>
      <c r="E21" s="18">
        <f t="shared" si="0"/>
        <v>9.566778021914379</v>
      </c>
      <c r="F21" s="18"/>
      <c r="G21" s="18"/>
      <c r="H21" s="18">
        <v>16.763586956521742</v>
      </c>
      <c r="I21" s="80">
        <v>0.24176292823499732</v>
      </c>
      <c r="J21" s="36">
        <v>1.777800321311638</v>
      </c>
      <c r="K21" s="36">
        <f t="shared" si="1"/>
        <v>9.3573682792256481</v>
      </c>
      <c r="L21" s="18"/>
      <c r="M21" s="18"/>
      <c r="N21" s="3">
        <v>18.882412790697671</v>
      </c>
      <c r="O21" s="80">
        <v>0.48819467515922527</v>
      </c>
      <c r="P21" s="36">
        <v>1.8915311618130204</v>
      </c>
      <c r="Q21" s="36">
        <f t="shared" si="2"/>
        <v>8.7947439985570401</v>
      </c>
      <c r="S21" s="96"/>
    </row>
    <row r="22" spans="1:19" x14ac:dyDescent="0.35">
      <c r="A22" s="66">
        <v>43283.664884259262</v>
      </c>
      <c r="B22" s="18">
        <v>16.919418238993707</v>
      </c>
      <c r="C22" s="80">
        <v>-0.10594542551587165</v>
      </c>
      <c r="D22" s="18">
        <v>2.1439900159836318</v>
      </c>
      <c r="E22" s="18">
        <f t="shared" si="0"/>
        <v>13.117372679223617</v>
      </c>
      <c r="F22" s="18"/>
      <c r="G22" s="18"/>
      <c r="H22" s="18">
        <v>16.997584541062803</v>
      </c>
      <c r="I22" s="80">
        <v>-7.7310703280889959E-2</v>
      </c>
      <c r="J22" s="36">
        <v>1.3028052937616992</v>
      </c>
      <c r="K22" s="36">
        <f t="shared" si="1"/>
        <v>12.769008855809542</v>
      </c>
      <c r="L22" s="18"/>
      <c r="M22" s="18"/>
      <c r="N22" s="3">
        <v>19.388421052631578</v>
      </c>
      <c r="O22" s="80">
        <v>4.5115170482857424E-2</v>
      </c>
      <c r="P22" s="36">
        <v>1.2936981316580243</v>
      </c>
      <c r="Q22" s="36">
        <f t="shared" si="2"/>
        <v>12.858898012102962</v>
      </c>
      <c r="S22" s="96"/>
    </row>
    <row r="23" spans="1:19" x14ac:dyDescent="0.35">
      <c r="A23" s="66">
        <v>43284.334155092591</v>
      </c>
      <c r="B23" s="18">
        <v>17.006741573033707</v>
      </c>
      <c r="C23" s="80">
        <v>0.51926183904158463</v>
      </c>
      <c r="D23" s="18">
        <v>1.171444238472269</v>
      </c>
      <c r="E23" s="18">
        <f t="shared" si="0"/>
        <v>7.7591463623521317</v>
      </c>
      <c r="F23" s="18"/>
      <c r="G23" s="18"/>
      <c r="H23" s="18">
        <v>16.67897091722595</v>
      </c>
      <c r="I23" s="80">
        <v>9.3196831320235832E-2</v>
      </c>
      <c r="J23" s="36">
        <v>1.5730421308300571</v>
      </c>
      <c r="K23" s="36">
        <f t="shared" si="1"/>
        <v>10.575388927860763</v>
      </c>
      <c r="L23" s="18"/>
      <c r="M23" s="18"/>
      <c r="N23" s="3">
        <v>48.447222222222223</v>
      </c>
      <c r="O23" s="80">
        <v>1.9509996062428561E-2</v>
      </c>
      <c r="P23" s="36">
        <v>0.50504938741926397</v>
      </c>
      <c r="Q23" s="36">
        <f t="shared" si="2"/>
        <v>32.93842690997819</v>
      </c>
      <c r="S23" s="96"/>
    </row>
    <row r="24" spans="1:19" x14ac:dyDescent="0.35">
      <c r="A24" s="66">
        <v>43284.720057870371</v>
      </c>
      <c r="B24" s="18">
        <v>17.462682602921646</v>
      </c>
      <c r="C24" s="80">
        <v>-0.14764337818906298</v>
      </c>
      <c r="D24" s="18">
        <v>2.7364321342180093</v>
      </c>
      <c r="E24" s="18">
        <f t="shared" si="0"/>
        <v>14.200874260249726</v>
      </c>
      <c r="F24" s="18"/>
      <c r="G24" s="18"/>
      <c r="H24" s="18">
        <v>16.292613636363637</v>
      </c>
      <c r="I24" s="80">
        <v>-0.15957241111312329</v>
      </c>
      <c r="J24" s="36">
        <v>1.2380003959749493</v>
      </c>
      <c r="K24" s="36">
        <f t="shared" si="1"/>
        <v>13.437420850207307</v>
      </c>
      <c r="L24" s="18"/>
      <c r="M24" s="18"/>
      <c r="N24" s="3">
        <v>18.556404958677685</v>
      </c>
      <c r="O24" s="80">
        <v>-0.15827810619155219</v>
      </c>
      <c r="P24" s="36">
        <v>1.0886443519845601</v>
      </c>
      <c r="Q24" s="36">
        <f t="shared" si="2"/>
        <v>15.280961411422107</v>
      </c>
      <c r="S24" s="96"/>
    </row>
    <row r="25" spans="1:19" x14ac:dyDescent="0.35">
      <c r="A25" s="66">
        <v>43285.349745370368</v>
      </c>
      <c r="B25" s="18">
        <v>17.096385542168672</v>
      </c>
      <c r="C25" s="80">
        <v>0.94929578235710588</v>
      </c>
      <c r="D25" s="18">
        <v>1.3318799713247431</v>
      </c>
      <c r="E25" s="18">
        <f t="shared" si="0"/>
        <v>6.0792782416994333</v>
      </c>
      <c r="F25" s="18"/>
      <c r="G25" s="18"/>
      <c r="H25" s="18">
        <v>16.425644028103047</v>
      </c>
      <c r="I25" s="80">
        <v>0.50104915818204732</v>
      </c>
      <c r="J25" s="36">
        <v>2.1932278414613608</v>
      </c>
      <c r="K25" s="36">
        <f t="shared" si="1"/>
        <v>7.5849540202600805</v>
      </c>
      <c r="L25" s="18"/>
      <c r="M25" s="18"/>
      <c r="N25" s="3">
        <v>18.740862944162437</v>
      </c>
      <c r="O25" s="80">
        <v>0.6447317092042727</v>
      </c>
      <c r="P25" s="36">
        <v>2.1062829998016768</v>
      </c>
      <c r="Q25" s="36">
        <f t="shared" si="2"/>
        <v>7.8980518453622111</v>
      </c>
      <c r="S25" s="96"/>
    </row>
    <row r="26" spans="1:19" x14ac:dyDescent="0.35">
      <c r="A26" s="66">
        <v>43285.811539351853</v>
      </c>
      <c r="B26" s="18">
        <v>17.872488584474887</v>
      </c>
      <c r="C26" s="80">
        <v>-8.166267358657938E-3</v>
      </c>
      <c r="D26" s="18">
        <v>1.4026837322902366</v>
      </c>
      <c r="E26" s="18">
        <f t="shared" si="0"/>
        <v>12.490263906358088</v>
      </c>
      <c r="F26" s="18"/>
      <c r="G26" s="18"/>
      <c r="H26" s="18">
        <v>16.816993464052288</v>
      </c>
      <c r="I26" s="80">
        <v>-4.6906910712178652E-2</v>
      </c>
      <c r="J26" s="36">
        <v>1.360185706904345</v>
      </c>
      <c r="K26" s="36">
        <f t="shared" si="1"/>
        <v>12.23033902576406</v>
      </c>
      <c r="L26" s="18"/>
      <c r="M26" s="18"/>
      <c r="N26" s="3">
        <v>19.327142857142853</v>
      </c>
      <c r="O26" s="80">
        <v>-8.6237274459228894E-2</v>
      </c>
      <c r="P26" s="36">
        <v>2.2791806345618899</v>
      </c>
      <c r="Q26" s="36">
        <f t="shared" si="2"/>
        <v>7.298909126014232</v>
      </c>
      <c r="S26" s="96"/>
    </row>
    <row r="27" spans="1:19" x14ac:dyDescent="0.35">
      <c r="A27" s="66">
        <v>43286.339097222219</v>
      </c>
      <c r="B27" s="18">
        <v>16.948030739673392</v>
      </c>
      <c r="C27" s="80">
        <v>-9.4697077960527419E-3</v>
      </c>
      <c r="D27" s="18">
        <v>1.2273041727047789</v>
      </c>
      <c r="E27" s="18">
        <f t="shared" si="0"/>
        <v>11.859788454434391</v>
      </c>
      <c r="F27" s="18"/>
      <c r="G27" s="18"/>
      <c r="H27" s="18">
        <v>19.018092105263161</v>
      </c>
      <c r="I27" s="80">
        <v>0.18498590035110535</v>
      </c>
      <c r="J27" s="36">
        <v>1.4954003509403551</v>
      </c>
      <c r="K27" s="36">
        <f t="shared" si="1"/>
        <v>11.124467319388911</v>
      </c>
      <c r="L27" s="18"/>
      <c r="M27" s="18"/>
      <c r="N27" s="3">
        <v>17.906376811594203</v>
      </c>
      <c r="O27" s="80">
        <v>3.6285922046677063E-2</v>
      </c>
      <c r="P27" s="36">
        <v>1.1346894662639484</v>
      </c>
      <c r="Q27" s="36">
        <f t="shared" si="2"/>
        <v>14.66086786564825</v>
      </c>
      <c r="S27" s="96"/>
    </row>
    <row r="28" spans="1:19" x14ac:dyDescent="0.35">
      <c r="A28" s="66">
        <v>43286.70175925926</v>
      </c>
      <c r="B28" s="18">
        <v>17.033630952380953</v>
      </c>
      <c r="C28" s="80">
        <v>-0.12893973565956587</v>
      </c>
      <c r="D28" s="18">
        <v>1.4755763201004319</v>
      </c>
      <c r="E28" s="18">
        <f t="shared" si="0"/>
        <v>13.554530900662286</v>
      </c>
      <c r="F28" s="18" t="s">
        <v>62</v>
      </c>
      <c r="G28" s="18"/>
      <c r="H28" s="18">
        <v>19.13849765258216</v>
      </c>
      <c r="I28" s="80">
        <v>-9.0399876808685095E-2</v>
      </c>
      <c r="J28" s="36">
        <v>1.140653950632651</v>
      </c>
      <c r="K28" s="36">
        <f t="shared" si="1"/>
        <v>14.58420612510216</v>
      </c>
      <c r="L28" s="18" t="s">
        <v>31</v>
      </c>
      <c r="M28" s="18"/>
      <c r="N28" s="3">
        <v>18.328602620087338</v>
      </c>
      <c r="O28" s="80">
        <v>-0.10216064019486913</v>
      </c>
      <c r="P28" s="36">
        <v>1.3889388339586717</v>
      </c>
      <c r="Q28" s="36">
        <f t="shared" si="2"/>
        <v>11.977152576276575</v>
      </c>
      <c r="R28" s="3" t="s">
        <v>31</v>
      </c>
      <c r="S28" s="96"/>
    </row>
    <row r="29" spans="1:19" x14ac:dyDescent="0.35">
      <c r="A29" s="66">
        <v>43287.352812500001</v>
      </c>
      <c r="B29" s="18">
        <v>17.699960317460317</v>
      </c>
      <c r="C29" s="80">
        <v>8.8235096298406854E-2</v>
      </c>
      <c r="D29" s="18">
        <v>1.2447875062129194</v>
      </c>
      <c r="E29" s="18">
        <f t="shared" si="0"/>
        <v>11.273921997004143</v>
      </c>
      <c r="F29" s="18"/>
      <c r="G29" s="18"/>
      <c r="H29" s="18">
        <v>18.251250000000002</v>
      </c>
      <c r="I29" s="80">
        <v>0.38097173965740316</v>
      </c>
      <c r="J29" s="36">
        <v>1.8159480447518757</v>
      </c>
      <c r="K29" s="36">
        <f t="shared" si="1"/>
        <v>9.1607975137370765</v>
      </c>
      <c r="L29" s="18"/>
      <c r="M29" s="18"/>
      <c r="N29" s="3">
        <v>18.21650831353919</v>
      </c>
      <c r="O29" s="80">
        <v>0.17141031051023531</v>
      </c>
      <c r="P29" s="36">
        <v>1.1756567089139316</v>
      </c>
      <c r="Q29" s="36">
        <f t="shared" si="2"/>
        <v>14.149991411018735</v>
      </c>
      <c r="S29" s="96"/>
    </row>
    <row r="30" spans="1:19" x14ac:dyDescent="0.35">
      <c r="A30" s="66">
        <v>43287.70753472222</v>
      </c>
      <c r="B30" s="18">
        <v>18.200691244239628</v>
      </c>
      <c r="C30" s="80">
        <v>-5.6000288947151387E-2</v>
      </c>
      <c r="D30" s="18">
        <v>1.4965348733711841</v>
      </c>
      <c r="E30" s="18">
        <f t="shared" si="0"/>
        <v>13.364154323857104</v>
      </c>
      <c r="F30" s="18" t="s">
        <v>63</v>
      </c>
      <c r="G30" s="18"/>
      <c r="H30" s="18">
        <v>15.687500000000004</v>
      </c>
      <c r="I30" s="80">
        <v>-1.5159250645828345E-2</v>
      </c>
      <c r="J30" s="36">
        <v>1.5066886364621588</v>
      </c>
      <c r="K30" s="36">
        <f t="shared" si="1"/>
        <v>11.041121523621776</v>
      </c>
      <c r="L30" s="18" t="s">
        <v>32</v>
      </c>
      <c r="M30" s="18"/>
      <c r="N30" s="3">
        <v>18.111111111111107</v>
      </c>
      <c r="O30" s="80">
        <v>-6.882316608278545E-2</v>
      </c>
      <c r="P30" s="36">
        <v>1.543317026971101</v>
      </c>
      <c r="Q30" s="36">
        <f t="shared" si="2"/>
        <v>10.779076523303461</v>
      </c>
      <c r="R30" s="3" t="s">
        <v>32</v>
      </c>
      <c r="S30" s="96"/>
    </row>
    <row r="31" spans="1:19" x14ac:dyDescent="0.35">
      <c r="A31" s="66">
        <v>43288.368148148147</v>
      </c>
      <c r="B31" s="18">
        <v>20.634517304189433</v>
      </c>
      <c r="C31" s="80">
        <v>0.28667811420419337</v>
      </c>
      <c r="D31" s="18">
        <v>2.0284684805997464</v>
      </c>
      <c r="E31" s="18">
        <f t="shared" si="0"/>
        <v>11.116033865595455</v>
      </c>
      <c r="F31" s="18"/>
      <c r="G31" s="18"/>
      <c r="H31" s="18">
        <v>20.951271186440678</v>
      </c>
      <c r="I31" s="80">
        <v>0.14349807719698032</v>
      </c>
      <c r="J31" s="36">
        <v>1.3098944502464751</v>
      </c>
      <c r="K31" s="36">
        <f t="shared" si="1"/>
        <v>12.699902904626001</v>
      </c>
      <c r="L31" s="18"/>
      <c r="M31" s="18"/>
      <c r="N31" s="3">
        <v>18.48234597156398</v>
      </c>
      <c r="O31" s="80">
        <v>5.5030525623876295E-2</v>
      </c>
      <c r="P31" s="36">
        <v>1.2339521234731188</v>
      </c>
      <c r="Q31" s="36">
        <f t="shared" si="2"/>
        <v>13.481505495217933</v>
      </c>
      <c r="S31" s="96"/>
    </row>
    <row r="32" spans="1:19" x14ac:dyDescent="0.35">
      <c r="A32" s="66">
        <v>43288.710520833331</v>
      </c>
      <c r="B32" s="18">
        <v>16.871806853582555</v>
      </c>
      <c r="C32" s="80">
        <v>0.4259970172191247</v>
      </c>
      <c r="D32" s="18">
        <v>1.0377488954896448</v>
      </c>
      <c r="E32" s="18">
        <f t="shared" si="0"/>
        <v>8.2010307246776382</v>
      </c>
      <c r="F32" s="18" t="s">
        <v>64</v>
      </c>
      <c r="G32" s="18"/>
      <c r="H32" s="18">
        <v>16.468750000000004</v>
      </c>
      <c r="I32" s="80">
        <v>-0.1761327007459734</v>
      </c>
      <c r="J32" s="36">
        <v>1.200626348818012</v>
      </c>
      <c r="K32" s="36">
        <f t="shared" si="1"/>
        <v>13.855711520754124</v>
      </c>
      <c r="L32" s="18" t="s">
        <v>33</v>
      </c>
      <c r="M32" s="18"/>
      <c r="N32" s="3">
        <v>18.417401960784311</v>
      </c>
      <c r="O32" s="80">
        <v>-0.11436988514276039</v>
      </c>
      <c r="P32" s="36">
        <v>1.3699955976330198</v>
      </c>
      <c r="Q32" s="36">
        <f t="shared" si="2"/>
        <v>12.142763350612489</v>
      </c>
      <c r="R32" s="3" t="s">
        <v>33</v>
      </c>
      <c r="S32" s="96"/>
    </row>
    <row r="33" spans="1:19" x14ac:dyDescent="0.35">
      <c r="A33" s="67">
        <v>43289.027060185188</v>
      </c>
      <c r="B33" s="18">
        <v>20.865126811594198</v>
      </c>
      <c r="C33" s="80">
        <v>-9.7801570709031033E-2</v>
      </c>
      <c r="D33" s="18">
        <v>1.4016584636071403</v>
      </c>
      <c r="E33" s="18">
        <f t="shared" si="0"/>
        <v>16.030402350454427</v>
      </c>
      <c r="F33" s="18"/>
      <c r="G33" s="18"/>
      <c r="H33" s="18">
        <v>16.953125000000004</v>
      </c>
      <c r="I33" s="80">
        <v>4.5956256082319361E-3</v>
      </c>
      <c r="J33" s="36">
        <v>1.4221740838103631</v>
      </c>
      <c r="K33" s="36">
        <f t="shared" si="1"/>
        <v>11.697254592678203</v>
      </c>
      <c r="L33" s="18"/>
      <c r="M33" s="18"/>
      <c r="N33" s="3">
        <v>18.645047169811317</v>
      </c>
      <c r="O33" s="80">
        <v>5.0769543533113352E-2</v>
      </c>
      <c r="P33" s="36">
        <v>1.154078235455344</v>
      </c>
      <c r="Q33" s="36">
        <f t="shared" si="2"/>
        <v>14.414562048191735</v>
      </c>
      <c r="S33" s="96"/>
    </row>
    <row r="34" spans="1:19" x14ac:dyDescent="0.35">
      <c r="A34" s="66">
        <v>43289.429918981485</v>
      </c>
      <c r="B34" s="18">
        <v>17.254088050314465</v>
      </c>
      <c r="C34" s="80">
        <v>7.6807728144205863E-3</v>
      </c>
      <c r="D34" s="18">
        <v>1.484357559260439</v>
      </c>
      <c r="E34" s="18">
        <f t="shared" si="0"/>
        <v>11.868463513306569</v>
      </c>
      <c r="F34" s="18"/>
      <c r="G34" s="18"/>
      <c r="H34" s="18">
        <v>22.066502463054189</v>
      </c>
      <c r="I34" s="80">
        <v>0.1966711449470068</v>
      </c>
      <c r="J34" s="36">
        <v>1.3015251296309447</v>
      </c>
      <c r="K34" s="36">
        <f t="shared" si="1"/>
        <v>12.781568296077227</v>
      </c>
      <c r="L34" s="18"/>
      <c r="M34" s="18"/>
      <c r="N34" s="3">
        <v>18.546062992125986</v>
      </c>
      <c r="O34" s="80">
        <v>-0.12054774672127742</v>
      </c>
      <c r="P34" s="36">
        <v>1.3525559262529838</v>
      </c>
      <c r="Q34" s="36">
        <f t="shared" si="2"/>
        <v>12.299330482787855</v>
      </c>
      <c r="S34" s="96"/>
    </row>
    <row r="35" spans="1:19" x14ac:dyDescent="0.35">
      <c r="A35" s="66">
        <v>43289.779143518521</v>
      </c>
      <c r="B35" s="18">
        <v>17.092182890855458</v>
      </c>
      <c r="C35" s="80">
        <v>5.7121286595968393E-2</v>
      </c>
      <c r="D35" s="18">
        <v>1.7255288929395907</v>
      </c>
      <c r="E35" s="18">
        <f t="shared" ref="E35:E68" si="3">(LN(2)/D34)*24</f>
        <v>11.207227146623024</v>
      </c>
      <c r="F35" s="18" t="s">
        <v>65</v>
      </c>
      <c r="G35" s="18"/>
      <c r="H35" s="18">
        <v>16.768805309734514</v>
      </c>
      <c r="I35" s="80">
        <v>4.3603877105550221E-2</v>
      </c>
      <c r="J35" s="36">
        <v>1.4936361051310783</v>
      </c>
      <c r="K35" s="36">
        <f t="shared" si="1"/>
        <v>11.137607263436356</v>
      </c>
      <c r="L35" s="18" t="s">
        <v>34</v>
      </c>
      <c r="M35" s="18"/>
      <c r="N35" s="3">
        <v>18.337500000000002</v>
      </c>
      <c r="O35" s="80">
        <v>0.13046637058442043</v>
      </c>
      <c r="P35" s="36">
        <v>1.1380773422181614</v>
      </c>
      <c r="Q35" s="36">
        <f t="shared" si="2"/>
        <v>14.617224784578632</v>
      </c>
      <c r="R35" s="3" t="s">
        <v>34</v>
      </c>
      <c r="S35" s="96"/>
    </row>
    <row r="36" spans="1:19" x14ac:dyDescent="0.35">
      <c r="A36" s="66">
        <v>43290.326898148145</v>
      </c>
      <c r="B36" s="18">
        <v>17.38264081255771</v>
      </c>
      <c r="C36" s="80">
        <v>0.24976037323580219</v>
      </c>
      <c r="D36" s="18">
        <v>1.7282259461793348</v>
      </c>
      <c r="E36" s="18">
        <f t="shared" si="3"/>
        <v>9.640830936825747</v>
      </c>
      <c r="F36" s="18"/>
      <c r="G36" s="18"/>
      <c r="H36" s="18">
        <v>17.291782729805014</v>
      </c>
      <c r="I36" s="80">
        <v>8.2381836557779725E-2</v>
      </c>
      <c r="J36" s="36">
        <v>1.5022837427057838</v>
      </c>
      <c r="K36" s="36">
        <f t="shared" si="1"/>
        <v>11.073495545838899</v>
      </c>
      <c r="L36" s="18"/>
      <c r="M36" s="18"/>
      <c r="N36" s="3">
        <v>18.429073033707866</v>
      </c>
      <c r="O36" s="80">
        <v>7.3309424827040698E-2</v>
      </c>
      <c r="P36" s="36">
        <v>1.4795469880859489</v>
      </c>
      <c r="Q36" s="36">
        <f t="shared" si="2"/>
        <v>11.243666113612004</v>
      </c>
      <c r="S36" s="96"/>
    </row>
    <row r="37" spans="1:19" x14ac:dyDescent="0.35">
      <c r="A37" s="66">
        <v>43290.666574074072</v>
      </c>
      <c r="B37" s="18">
        <v>18.098356807511738</v>
      </c>
      <c r="C37" s="80">
        <v>0.30325207574804897</v>
      </c>
      <c r="D37" s="18">
        <v>1.3715439128818596</v>
      </c>
      <c r="E37" s="18">
        <f t="shared" si="3"/>
        <v>9.6257855462797508</v>
      </c>
      <c r="F37" s="18"/>
      <c r="G37" s="18"/>
      <c r="H37" s="18">
        <v>19.295918367346943</v>
      </c>
      <c r="I37" s="80">
        <v>4.9567860524271104E-2</v>
      </c>
      <c r="J37" s="36">
        <v>1.3054381850624459</v>
      </c>
      <c r="K37" s="36">
        <f t="shared" si="1"/>
        <v>12.743255501326493</v>
      </c>
      <c r="L37" s="18"/>
      <c r="M37" s="18"/>
      <c r="N37" s="3">
        <v>18.634037558685446</v>
      </c>
      <c r="O37" s="80">
        <v>-8.6839950154229989E-2</v>
      </c>
      <c r="P37" s="36">
        <v>1.3977602752310689</v>
      </c>
      <c r="Q37" s="36">
        <f t="shared" si="2"/>
        <v>11.901563256752739</v>
      </c>
      <c r="S37" s="96"/>
    </row>
    <row r="38" spans="1:19" x14ac:dyDescent="0.35">
      <c r="A38" s="66">
        <v>43291.454733796294</v>
      </c>
      <c r="B38" s="18">
        <v>18.080600539811066</v>
      </c>
      <c r="C38" s="80">
        <v>3.3264067151097212E-2</v>
      </c>
      <c r="D38" s="18">
        <v>1.2838249662563403</v>
      </c>
      <c r="E38" s="18">
        <f t="shared" si="3"/>
        <v>12.129055568103869</v>
      </c>
      <c r="F38" s="18"/>
      <c r="G38" s="18"/>
      <c r="H38" s="18">
        <v>26.4480421686747</v>
      </c>
      <c r="I38" s="80">
        <v>0.11184854361432715</v>
      </c>
      <c r="J38" s="36">
        <v>1.0089353637808796</v>
      </c>
      <c r="K38" s="36">
        <f t="shared" si="1"/>
        <v>16.488204230545328</v>
      </c>
      <c r="L38" s="18"/>
      <c r="M38" s="18"/>
      <c r="N38" s="3">
        <v>16.895978062157223</v>
      </c>
      <c r="O38" s="80">
        <v>5.1331286308200295E-2</v>
      </c>
      <c r="P38" s="36">
        <v>1.1761187626287339</v>
      </c>
      <c r="Q38" s="36">
        <f t="shared" si="2"/>
        <v>14.144432400905448</v>
      </c>
      <c r="S38" s="96"/>
    </row>
    <row r="39" spans="1:19" x14ac:dyDescent="0.35">
      <c r="A39" s="66">
        <v>43291.674525462964</v>
      </c>
      <c r="B39" s="18">
        <v>19.37222222222222</v>
      </c>
      <c r="C39" s="80">
        <v>3.6272605864782023E-2</v>
      </c>
      <c r="D39" s="18">
        <v>1.131300926408104</v>
      </c>
      <c r="E39" s="18">
        <f t="shared" si="3"/>
        <v>12.957788460796362</v>
      </c>
      <c r="F39" s="18"/>
      <c r="G39" s="18"/>
      <c r="H39" s="18">
        <v>16.599662162162165</v>
      </c>
      <c r="I39" s="80">
        <v>-6.5134091964521537E-2</v>
      </c>
      <c r="J39" s="36">
        <v>1.3516408691735093</v>
      </c>
      <c r="K39" s="36">
        <f t="shared" si="1"/>
        <v>12.307657095046888</v>
      </c>
      <c r="L39" s="18"/>
      <c r="M39" s="18"/>
      <c r="N39" s="3">
        <v>17.060666666666666</v>
      </c>
      <c r="O39" s="80">
        <v>-3.7636314167849051E-2</v>
      </c>
      <c r="P39" s="36">
        <v>1.4933702434137319</v>
      </c>
      <c r="Q39" s="36">
        <f t="shared" si="2"/>
        <v>11.139590069379656</v>
      </c>
      <c r="S39" s="96"/>
    </row>
    <row r="40" spans="1:19" x14ac:dyDescent="0.35">
      <c r="A40" s="66">
        <v>43292.370833333334</v>
      </c>
      <c r="B40" s="18">
        <v>17.737500000000004</v>
      </c>
      <c r="C40" s="80">
        <v>-0.16389790907651053</v>
      </c>
      <c r="D40" s="18">
        <v>1.273944556427405</v>
      </c>
      <c r="E40" s="18">
        <f t="shared" si="3"/>
        <v>14.70478096951333</v>
      </c>
      <c r="F40" s="18"/>
      <c r="G40" s="18"/>
      <c r="H40" s="18">
        <v>17.31640625</v>
      </c>
      <c r="I40" s="80">
        <v>2.2911663623493433E-2</v>
      </c>
      <c r="J40" s="36">
        <v>1.4177237223782413</v>
      </c>
      <c r="K40" s="36">
        <f t="shared" si="1"/>
        <v>11.7339733199445</v>
      </c>
      <c r="L40" s="18"/>
      <c r="M40" s="18"/>
      <c r="N40" s="3">
        <v>17.247674418604653</v>
      </c>
      <c r="O40" s="80">
        <v>0.21338209103803993</v>
      </c>
      <c r="P40" s="36">
        <v>1.3537998784712373</v>
      </c>
      <c r="Q40" s="36">
        <f t="shared" si="2"/>
        <v>12.288029123051901</v>
      </c>
      <c r="S40" s="96"/>
    </row>
    <row r="41" spans="1:19" x14ac:dyDescent="0.35">
      <c r="A41" s="66">
        <v>43292.76295138889</v>
      </c>
      <c r="B41" s="18">
        <v>17.535761154855638</v>
      </c>
      <c r="C41" s="80">
        <v>-6.9183855581688047E-2</v>
      </c>
      <c r="D41" s="18">
        <v>1.5515790917622017</v>
      </c>
      <c r="E41" s="18">
        <f t="shared" si="3"/>
        <v>13.058285974462386</v>
      </c>
      <c r="F41" s="18"/>
      <c r="G41" s="18"/>
      <c r="H41" s="18">
        <v>16.712786259541986</v>
      </c>
      <c r="I41" s="80">
        <v>-2.6748204295230841E-2</v>
      </c>
      <c r="J41" s="36">
        <v>1.3976151393414988</v>
      </c>
      <c r="K41" s="36">
        <f t="shared" si="1"/>
        <v>11.902799179233773</v>
      </c>
      <c r="L41" s="18"/>
      <c r="M41" s="18"/>
      <c r="N41" s="3">
        <v>17.955468749999998</v>
      </c>
      <c r="O41" s="80">
        <v>-8.3381948314292978E-2</v>
      </c>
      <c r="P41" s="36">
        <v>1.6884114042354981</v>
      </c>
      <c r="Q41" s="36">
        <f t="shared" si="2"/>
        <v>9.8527718373065305</v>
      </c>
      <c r="S41" s="96"/>
    </row>
    <row r="42" spans="1:19" x14ac:dyDescent="0.35">
      <c r="A42" s="66">
        <v>43293.36614583333</v>
      </c>
      <c r="B42" s="18">
        <v>18.704018264840183</v>
      </c>
      <c r="C42" s="80">
        <v>0.20919848631934837</v>
      </c>
      <c r="D42" s="18">
        <v>1.0889099106153368</v>
      </c>
      <c r="E42" s="18">
        <f t="shared" si="3"/>
        <v>10.721678592964878</v>
      </c>
      <c r="F42" s="18"/>
      <c r="G42" s="18"/>
      <c r="H42" s="18">
        <v>17.387305699481868</v>
      </c>
      <c r="I42" s="80">
        <v>-9.3419867287137304E-2</v>
      </c>
      <c r="J42" s="36">
        <v>1.2513683005962839</v>
      </c>
      <c r="K42" s="36">
        <f t="shared" si="1"/>
        <v>13.293873854333501</v>
      </c>
      <c r="L42" s="18"/>
      <c r="M42" s="18"/>
      <c r="N42" s="3">
        <v>18.118076923076924</v>
      </c>
      <c r="O42" s="80">
        <v>0.37916618372419586</v>
      </c>
      <c r="P42" s="36">
        <v>1.2251884674666023</v>
      </c>
      <c r="Q42" s="36">
        <f t="shared" si="2"/>
        <v>13.577937415487597</v>
      </c>
      <c r="S42" s="96"/>
    </row>
    <row r="43" spans="1:19" x14ac:dyDescent="0.35">
      <c r="A43" s="66">
        <v>43293.622384259259</v>
      </c>
      <c r="B43" s="18">
        <v>18.005144032921809</v>
      </c>
      <c r="C43" s="80">
        <v>-0.18308417585395201</v>
      </c>
      <c r="D43" s="18">
        <v>4.1302240255947194</v>
      </c>
      <c r="E43" s="18">
        <f t="shared" si="3"/>
        <v>15.277234756765177</v>
      </c>
      <c r="F43" s="18"/>
      <c r="G43" s="18"/>
      <c r="H43" s="18">
        <v>16.723684210526315</v>
      </c>
      <c r="I43" s="80">
        <v>0.1412348175895615</v>
      </c>
      <c r="J43" s="36">
        <v>1.637775222095484</v>
      </c>
      <c r="K43" s="36">
        <f t="shared" si="1"/>
        <v>10.157396515105427</v>
      </c>
      <c r="L43" s="18"/>
      <c r="M43" s="18"/>
      <c r="N43" s="3">
        <v>18.628571428571426</v>
      </c>
      <c r="O43" s="80">
        <v>-5.4563492063492106E-2</v>
      </c>
      <c r="P43" s="36">
        <v>1.8269040665801224</v>
      </c>
      <c r="Q43" s="36">
        <f t="shared" si="2"/>
        <v>9.1058598192184306</v>
      </c>
      <c r="S43" s="96"/>
    </row>
    <row r="44" spans="1:19" x14ac:dyDescent="0.35">
      <c r="A44" s="66">
        <v>43294.343923611108</v>
      </c>
      <c r="B44" s="18">
        <v>17.967069597069599</v>
      </c>
      <c r="C44" s="80">
        <v>2.0920009383062204</v>
      </c>
      <c r="D44" s="18">
        <v>1.171535813098908</v>
      </c>
      <c r="E44" s="18">
        <f t="shared" si="3"/>
        <v>4.0277554511206697</v>
      </c>
      <c r="F44" s="18"/>
      <c r="G44" s="18"/>
      <c r="H44" s="18">
        <v>27.243220338983051</v>
      </c>
      <c r="I44" s="80">
        <v>0.97500341207210184</v>
      </c>
      <c r="J44" s="36">
        <v>1.7398854210309491</v>
      </c>
      <c r="K44" s="36">
        <f t="shared" si="1"/>
        <v>9.5612803764867991</v>
      </c>
      <c r="L44" s="18"/>
      <c r="M44" s="18"/>
      <c r="N44" s="3">
        <v>21.437594936708859</v>
      </c>
      <c r="O44" s="80">
        <v>2.3418251257884903</v>
      </c>
      <c r="P44" s="36">
        <v>1.2180470347648262</v>
      </c>
      <c r="Q44" s="36">
        <f t="shared" si="2"/>
        <v>13.657545118239694</v>
      </c>
      <c r="S44" s="96"/>
    </row>
    <row r="45" spans="1:19" x14ac:dyDescent="0.35">
      <c r="A45" s="66">
        <v>43294.553553240738</v>
      </c>
      <c r="B45" s="18">
        <v>18.036111111111111</v>
      </c>
      <c r="C45" s="80">
        <v>-0.11958541267925826</v>
      </c>
      <c r="D45" s="18">
        <v>1.2196159265124316</v>
      </c>
      <c r="E45" s="18">
        <f t="shared" si="3"/>
        <v>14.199764230369469</v>
      </c>
      <c r="F45" s="18"/>
      <c r="G45" s="18"/>
      <c r="H45" s="18">
        <v>14.184848484848484</v>
      </c>
      <c r="I45" s="80">
        <v>-0.16619369315133081</v>
      </c>
      <c r="J45" s="36">
        <v>1.4107553835166546</v>
      </c>
      <c r="K45" s="36">
        <f t="shared" si="1"/>
        <v>11.791932554579754</v>
      </c>
      <c r="L45" s="18"/>
      <c r="M45" s="18"/>
      <c r="N45" s="3">
        <v>19.783467741935485</v>
      </c>
      <c r="O45" s="80">
        <v>-9.3012140974788562E-2</v>
      </c>
      <c r="P45" s="36">
        <v>3.7412687036821493</v>
      </c>
      <c r="Q45" s="36">
        <f t="shared" si="2"/>
        <v>4.4464949328729126</v>
      </c>
      <c r="S45" s="96"/>
    </row>
    <row r="46" spans="1:19" x14ac:dyDescent="0.35">
      <c r="A46" s="66">
        <v>43294.769386574073</v>
      </c>
      <c r="B46" s="18">
        <v>16.571088435374151</v>
      </c>
      <c r="C46" s="80">
        <v>-0.15790152602382143</v>
      </c>
      <c r="D46" s="18">
        <v>1.808580959850429</v>
      </c>
      <c r="E46" s="18">
        <f t="shared" si="3"/>
        <v>13.639976300579345</v>
      </c>
      <c r="F46" s="18"/>
      <c r="G46" s="18"/>
      <c r="H46" s="18">
        <v>14.379518072289159</v>
      </c>
      <c r="I46" s="80">
        <v>4.0316782602517649E-2</v>
      </c>
      <c r="J46" s="36">
        <v>1.7363309852905027</v>
      </c>
      <c r="K46" s="36">
        <f t="shared" si="1"/>
        <v>9.5808532326890568</v>
      </c>
      <c r="L46" s="18"/>
      <c r="M46" s="18"/>
      <c r="N46" s="3">
        <v>13.656756756756755</v>
      </c>
      <c r="O46" s="80">
        <v>-0.15719682074796534</v>
      </c>
      <c r="P46" s="36">
        <v>1.100297930603114</v>
      </c>
      <c r="Q46" s="36">
        <f t="shared" si="2"/>
        <v>15.119116260011626</v>
      </c>
      <c r="S46" s="96"/>
    </row>
    <row r="47" spans="1:19" x14ac:dyDescent="0.35">
      <c r="A47" s="66">
        <v>43295.373344907406</v>
      </c>
      <c r="B47" s="18">
        <v>16.174745098039217</v>
      </c>
      <c r="C47" s="80">
        <v>0.21888900061449107</v>
      </c>
      <c r="D47" s="18">
        <v>1.3784577244840956</v>
      </c>
      <c r="E47" s="18">
        <f t="shared" si="3"/>
        <v>9.198113163158844</v>
      </c>
      <c r="F47" s="18"/>
      <c r="G47" s="18"/>
      <c r="H47" s="18">
        <v>28.691489361702128</v>
      </c>
      <c r="I47" s="80">
        <v>0.13012013315964699</v>
      </c>
      <c r="J47" s="36">
        <v>0.94532852072976026</v>
      </c>
      <c r="K47" s="36">
        <f t="shared" si="1"/>
        <v>17.597620264959996</v>
      </c>
      <c r="L47" s="18"/>
      <c r="M47" s="18"/>
      <c r="N47" s="3">
        <v>13.839019607843138</v>
      </c>
      <c r="O47" s="80">
        <v>0.15515217177962218</v>
      </c>
      <c r="P47" s="36">
        <v>1.481118589304981</v>
      </c>
      <c r="Q47" s="36">
        <f t="shared" si="2"/>
        <v>11.231735563622193</v>
      </c>
      <c r="S47" s="96"/>
    </row>
    <row r="48" spans="1:19" x14ac:dyDescent="0.35">
      <c r="A48" s="66">
        <v>43295.689282407409</v>
      </c>
      <c r="B48" s="18">
        <v>18.517621527777777</v>
      </c>
      <c r="C48" s="80">
        <v>6.3573268084927401E-2</v>
      </c>
      <c r="D48" s="18">
        <v>1.3752665189488902</v>
      </c>
      <c r="E48" s="18">
        <f t="shared" si="3"/>
        <v>12.068220909469483</v>
      </c>
      <c r="F48" s="18"/>
      <c r="G48" s="18"/>
      <c r="H48" s="18">
        <v>18.875000000000004</v>
      </c>
      <c r="I48" s="80">
        <v>-3.3364898989898688E-2</v>
      </c>
      <c r="J48" s="36">
        <v>1.2290989363837048</v>
      </c>
      <c r="K48" s="36">
        <f t="shared" si="1"/>
        <v>13.534738206172642</v>
      </c>
      <c r="L48" s="18"/>
      <c r="M48" s="18"/>
      <c r="N48" s="3">
        <v>15.985193133047208</v>
      </c>
      <c r="O48" s="80">
        <v>2.7695814288766035E-2</v>
      </c>
      <c r="P48" s="36">
        <v>2.0032959637544558</v>
      </c>
      <c r="Q48" s="36">
        <f t="shared" si="2"/>
        <v>8.3040811914088728</v>
      </c>
      <c r="S48" s="96"/>
    </row>
    <row r="49" spans="1:19" x14ac:dyDescent="0.35">
      <c r="A49" s="66">
        <v>43295.891631944447</v>
      </c>
      <c r="B49" s="18">
        <v>19.343977591036417</v>
      </c>
      <c r="C49" s="80">
        <v>0.10846353017708285</v>
      </c>
      <c r="D49" s="18">
        <v>1.2768906363080601</v>
      </c>
      <c r="E49" s="18">
        <f t="shared" si="3"/>
        <v>12.096224334867941</v>
      </c>
      <c r="F49" s="18"/>
      <c r="G49" s="18"/>
      <c r="H49" s="18">
        <v>18.95168067226891</v>
      </c>
      <c r="I49" s="80">
        <v>-6.4402353866411605E-2</v>
      </c>
      <c r="J49" s="36">
        <v>1.1848206971987709</v>
      </c>
      <c r="K49" s="36">
        <f t="shared" si="1"/>
        <v>14.04054839079827</v>
      </c>
      <c r="L49" s="18"/>
      <c r="M49" s="18"/>
      <c r="N49" s="3">
        <v>15.054140127388536</v>
      </c>
      <c r="O49" s="80">
        <v>-5.0032283240638298E-2</v>
      </c>
      <c r="P49" s="36">
        <v>1.5429716324127156</v>
      </c>
      <c r="Q49" s="36">
        <f t="shared" si="2"/>
        <v>10.781489422087443</v>
      </c>
      <c r="S49" s="96"/>
    </row>
    <row r="50" spans="1:19" x14ac:dyDescent="0.35">
      <c r="A50" s="66">
        <v>43296.618090277778</v>
      </c>
      <c r="B50" s="18">
        <v>19.511718131433096</v>
      </c>
      <c r="C50" s="80">
        <v>3.8097090846213148E-2</v>
      </c>
      <c r="D50" s="18">
        <v>1.4507268304091747</v>
      </c>
      <c r="E50" s="18">
        <f t="shared" si="3"/>
        <v>13.028157510448867</v>
      </c>
      <c r="F50" s="18"/>
      <c r="G50" s="18"/>
      <c r="H50" s="18">
        <v>20.746153846153849</v>
      </c>
      <c r="I50" s="80">
        <v>-5.2601809954751014E-2</v>
      </c>
      <c r="J50" s="36">
        <v>1.0959890073938363</v>
      </c>
      <c r="K50" s="36">
        <f t="shared" si="1"/>
        <v>15.178557650862295</v>
      </c>
      <c r="L50" s="18"/>
      <c r="M50" s="18"/>
      <c r="N50" s="3">
        <v>15.303237410071942</v>
      </c>
      <c r="O50" s="80">
        <v>-6.1567269274964967E-3</v>
      </c>
      <c r="P50" s="36">
        <v>1.5144820633591176</v>
      </c>
      <c r="Q50" s="36">
        <f t="shared" si="2"/>
        <v>10.984304625266486</v>
      </c>
      <c r="S50" s="96"/>
    </row>
    <row r="51" spans="1:19" x14ac:dyDescent="0.35">
      <c r="A51" s="66">
        <v>43297.362627314818</v>
      </c>
      <c r="B51" s="18">
        <v>15.250934579439253</v>
      </c>
      <c r="C51" s="80">
        <v>-7.8127500699683855E-2</v>
      </c>
      <c r="D51" s="18">
        <v>1.4812594013139873</v>
      </c>
      <c r="E51" s="18">
        <f t="shared" si="3"/>
        <v>11.467032927726764</v>
      </c>
      <c r="F51" s="18"/>
      <c r="G51" s="18"/>
      <c r="H51" s="18">
        <v>15.962019230769233</v>
      </c>
      <c r="I51" s="80">
        <v>-0.23410391546319809</v>
      </c>
      <c r="J51" s="36">
        <v>1.1515777398294373</v>
      </c>
      <c r="K51" s="36">
        <f t="shared" si="1"/>
        <v>14.445861324049744</v>
      </c>
      <c r="L51" s="18"/>
      <c r="M51" s="18"/>
      <c r="N51" s="3">
        <v>15.769439421338156</v>
      </c>
      <c r="O51" s="80">
        <v>0.33832738513920357</v>
      </c>
      <c r="P51" s="36">
        <v>1.5586400390051816</v>
      </c>
      <c r="Q51" s="36">
        <f t="shared" si="2"/>
        <v>10.6731072711673</v>
      </c>
      <c r="S51" s="96"/>
    </row>
    <row r="52" spans="1:19" x14ac:dyDescent="0.35">
      <c r="A52" s="66">
        <v>43297.648148148146</v>
      </c>
      <c r="B52" s="18">
        <v>16.202428810720267</v>
      </c>
      <c r="C52" s="80">
        <v>0</v>
      </c>
      <c r="D52" s="18">
        <v>1.8336141444441443</v>
      </c>
      <c r="E52" s="18">
        <f t="shared" si="3"/>
        <v>11.230667848373979</v>
      </c>
      <c r="F52" s="18"/>
      <c r="G52" s="18"/>
      <c r="H52" s="18">
        <v>16.901595744680851</v>
      </c>
      <c r="I52" s="80">
        <v>0.1066239101710921</v>
      </c>
      <c r="J52" s="36">
        <v>-0.10358221838584201</v>
      </c>
      <c r="K52" s="36">
        <f t="shared" si="1"/>
        <v>-160.60220173574203</v>
      </c>
      <c r="L52" s="18"/>
      <c r="M52" s="18"/>
      <c r="N52" s="3">
        <v>15.541860465116279</v>
      </c>
      <c r="O52" s="80">
        <v>-6.230615802501354E-2</v>
      </c>
      <c r="P52" s="36">
        <v>2.0368420452459732</v>
      </c>
      <c r="Q52" s="36">
        <f t="shared" si="2"/>
        <v>8.1673158565566357</v>
      </c>
      <c r="S52" s="96"/>
    </row>
    <row r="53" spans="1:19" x14ac:dyDescent="0.35">
      <c r="A53" s="66">
        <v>43298.364479166667</v>
      </c>
      <c r="B53" s="18">
        <v>16.06268115942029</v>
      </c>
      <c r="C53" s="80">
        <v>0.22719830715039616</v>
      </c>
      <c r="D53" s="18">
        <v>1.3404280944099711</v>
      </c>
      <c r="E53" s="18">
        <f t="shared" si="3"/>
        <v>9.0725370895749222</v>
      </c>
      <c r="F53" s="18"/>
      <c r="G53" s="18"/>
      <c r="H53" s="18">
        <v>28.686151079136692</v>
      </c>
      <c r="I53" s="80">
        <v>0.50284991749669572</v>
      </c>
      <c r="J53" s="36">
        <v>1.5713885390061266</v>
      </c>
      <c r="K53" s="36">
        <f t="shared" si="1"/>
        <v>10.586517541969819</v>
      </c>
      <c r="L53" s="18"/>
      <c r="M53" s="18"/>
      <c r="N53" s="3">
        <v>16.976417004048585</v>
      </c>
      <c r="O53" s="80">
        <v>0.41132215415596979</v>
      </c>
      <c r="P53" s="36">
        <v>1.4480024613469791</v>
      </c>
      <c r="Q53" s="36">
        <f t="shared" si="2"/>
        <v>11.488607773472825</v>
      </c>
      <c r="S53" s="96"/>
    </row>
    <row r="54" spans="1:19" x14ac:dyDescent="0.35">
      <c r="A54" s="66">
        <v>43298.712534722225</v>
      </c>
      <c r="B54" s="18">
        <v>16.255303030303033</v>
      </c>
      <c r="C54" s="80">
        <v>-9.2122297293094957E-2</v>
      </c>
      <c r="D54" s="18">
        <v>1.6516389493127206</v>
      </c>
      <c r="E54" s="18">
        <f t="shared" si="3"/>
        <v>12.410611507483589</v>
      </c>
      <c r="F54" s="18"/>
      <c r="G54" s="18"/>
      <c r="H54" s="18">
        <v>18.629807692307693</v>
      </c>
      <c r="I54" s="80">
        <v>-6.8061018001129264E-2</v>
      </c>
      <c r="J54" s="36">
        <v>1.2573453273817929</v>
      </c>
      <c r="K54" s="36">
        <f t="shared" si="1"/>
        <v>13.230678932158872</v>
      </c>
      <c r="L54" s="18"/>
      <c r="M54" s="18"/>
      <c r="N54" s="3">
        <v>15.794573643410853</v>
      </c>
      <c r="O54" s="80">
        <v>-5.4963562642365765E-2</v>
      </c>
      <c r="P54" s="36">
        <v>1.9952226486699429</v>
      </c>
      <c r="Q54" s="36">
        <f t="shared" si="2"/>
        <v>8.3376821852580107</v>
      </c>
      <c r="S54" s="96"/>
    </row>
    <row r="55" spans="1:19" x14ac:dyDescent="0.35">
      <c r="A55" s="66">
        <v>43299.372766203705</v>
      </c>
      <c r="B55" s="18">
        <v>16.175305975521958</v>
      </c>
      <c r="C55" s="80">
        <v>0.11315689025928573</v>
      </c>
      <c r="D55" s="18">
        <v>1.6093578475356423</v>
      </c>
      <c r="E55" s="18">
        <f t="shared" si="3"/>
        <v>10.072136129001475</v>
      </c>
      <c r="F55" s="18"/>
      <c r="G55" s="18"/>
      <c r="H55" s="18">
        <v>18.360349127182044</v>
      </c>
      <c r="I55" s="80">
        <v>0.13215856658560043</v>
      </c>
      <c r="J55" s="36">
        <v>1.2005779091969968</v>
      </c>
      <c r="K55" s="36">
        <f t="shared" si="1"/>
        <v>13.856270556040229</v>
      </c>
      <c r="L55" s="18"/>
      <c r="M55" s="18"/>
      <c r="N55" s="3">
        <v>21.66484593837535</v>
      </c>
      <c r="O55" s="80">
        <v>3.839923066000616E-2</v>
      </c>
      <c r="P55" s="36">
        <v>1.4359915632192566</v>
      </c>
      <c r="Q55" s="36">
        <f t="shared" si="2"/>
        <v>11.584700606558275</v>
      </c>
      <c r="S55" s="96"/>
    </row>
    <row r="56" spans="1:19" x14ac:dyDescent="0.35">
      <c r="A56" s="66">
        <v>43299.567835648151</v>
      </c>
      <c r="B56" s="18">
        <v>17.380577427821521</v>
      </c>
      <c r="C56" s="80">
        <v>0.16548202825689223</v>
      </c>
      <c r="D56" s="18">
        <v>1.5971912423688766</v>
      </c>
      <c r="E56" s="18">
        <f t="shared" si="3"/>
        <v>10.336751617368469</v>
      </c>
      <c r="F56" s="18"/>
      <c r="G56" s="18"/>
      <c r="H56" s="18">
        <v>19.035087719298243</v>
      </c>
      <c r="I56" s="80">
        <v>6.4804048980871328E-3</v>
      </c>
      <c r="J56" s="36">
        <v>1.4799176970892793</v>
      </c>
      <c r="K56" s="36">
        <f t="shared" si="1"/>
        <v>11.240849654110942</v>
      </c>
      <c r="L56" s="18"/>
      <c r="M56" s="18"/>
      <c r="N56" s="3">
        <v>21.42285714285714</v>
      </c>
      <c r="O56" s="80">
        <v>-0.26493968253968098</v>
      </c>
      <c r="P56" s="36">
        <v>1.1503235059565358</v>
      </c>
      <c r="Q56" s="36">
        <f t="shared" si="2"/>
        <v>14.461612100680878</v>
      </c>
      <c r="S56" s="96"/>
    </row>
    <row r="57" spans="1:19" x14ac:dyDescent="0.35">
      <c r="A57" s="66">
        <v>43299.82104166667</v>
      </c>
      <c r="B57" s="18">
        <v>14.43937074829932</v>
      </c>
      <c r="C57" s="80">
        <v>-3.9065145645791534E-2</v>
      </c>
      <c r="D57" s="18">
        <v>1.6202115276161055</v>
      </c>
      <c r="E57" s="18">
        <f t="shared" si="3"/>
        <v>10.415491828496176</v>
      </c>
      <c r="F57" s="18"/>
      <c r="G57" s="18"/>
      <c r="H57" s="18">
        <v>14.884920634920634</v>
      </c>
      <c r="I57" s="80">
        <v>-3.5003105580788459E-2</v>
      </c>
      <c r="J57" s="36">
        <v>1.269000178710215</v>
      </c>
      <c r="K57" s="36">
        <f t="shared" si="1"/>
        <v>13.109164689280572</v>
      </c>
      <c r="L57" s="18"/>
      <c r="M57" s="18"/>
      <c r="N57" s="3">
        <v>18.039329268292679</v>
      </c>
      <c r="O57" s="80">
        <v>1.742420504670119E-2</v>
      </c>
      <c r="P57" s="36">
        <v>0.82348715212945867</v>
      </c>
      <c r="Q57" s="36">
        <f t="shared" si="2"/>
        <v>20.201325898553243</v>
      </c>
      <c r="S57" s="96"/>
    </row>
    <row r="58" spans="1:19" x14ac:dyDescent="0.35">
      <c r="A58" s="66">
        <v>43300.347303240742</v>
      </c>
      <c r="B58" s="18">
        <v>14.812880658436214</v>
      </c>
      <c r="C58" s="80">
        <v>0</v>
      </c>
      <c r="D58" s="18">
        <v>0.61893004115226147</v>
      </c>
      <c r="E58" s="18">
        <f t="shared" si="3"/>
        <v>10.267506464366008</v>
      </c>
      <c r="F58" s="18" t="s">
        <v>66</v>
      </c>
      <c r="G58" s="18"/>
      <c r="H58" s="18">
        <v>15.000644329896907</v>
      </c>
      <c r="I58" s="80">
        <v>-0.41474187402404028</v>
      </c>
      <c r="J58" s="36">
        <v>1.5559320760990114</v>
      </c>
      <c r="K58" s="36">
        <f t="shared" si="1"/>
        <v>10.691682875480542</v>
      </c>
      <c r="L58" s="18"/>
      <c r="M58" s="18"/>
      <c r="N58" s="3">
        <v>14.353161592505856</v>
      </c>
      <c r="O58" s="80">
        <v>-0.2758054656435811</v>
      </c>
      <c r="P58" s="36">
        <v>1.3536080282120084</v>
      </c>
      <c r="Q58" s="36">
        <f t="shared" si="2"/>
        <v>12.289770736224646</v>
      </c>
      <c r="S58" s="96"/>
    </row>
    <row r="59" spans="1:19" x14ac:dyDescent="0.35">
      <c r="A59" s="66">
        <v>43300.711064814815</v>
      </c>
      <c r="B59" s="18">
        <v>15.180545229244116</v>
      </c>
      <c r="C59" s="80">
        <v>-9.8286491785435914E-3</v>
      </c>
      <c r="D59" s="18">
        <v>1.5654320751230515</v>
      </c>
      <c r="E59" s="18">
        <f t="shared" si="3"/>
        <v>26.877888012138385</v>
      </c>
      <c r="F59" s="18"/>
      <c r="G59" s="18"/>
      <c r="H59" s="18">
        <v>14.842250922509228</v>
      </c>
      <c r="I59" s="80">
        <v>-8.44845794769431E-2</v>
      </c>
      <c r="J59" s="36">
        <v>0.93637277936310925</v>
      </c>
      <c r="K59" s="36">
        <f t="shared" si="1"/>
        <v>17.765929018946537</v>
      </c>
      <c r="L59" s="18"/>
      <c r="M59" s="18"/>
      <c r="N59" s="3">
        <v>15.244604316546765</v>
      </c>
      <c r="O59" s="80">
        <v>-4.9754858453080253E-2</v>
      </c>
      <c r="P59" s="36">
        <v>1.2109296417054858</v>
      </c>
      <c r="Q59" s="36">
        <f t="shared" si="2"/>
        <v>13.737819077588217</v>
      </c>
      <c r="S59" s="96"/>
    </row>
    <row r="60" spans="1:19" x14ac:dyDescent="0.35">
      <c r="A60" s="66">
        <v>43300.87158564815</v>
      </c>
      <c r="B60" s="18">
        <v>12.012698412698411</v>
      </c>
      <c r="C60" s="80">
        <v>-2.7252841877592588E-3</v>
      </c>
      <c r="D60" s="18">
        <v>1.9924410284198046</v>
      </c>
      <c r="E60" s="18">
        <f t="shared" si="3"/>
        <v>10.626799206302863</v>
      </c>
      <c r="F60" s="18" t="s">
        <v>67</v>
      </c>
      <c r="G60" s="18"/>
      <c r="H60" s="18">
        <v>14.913865546218487</v>
      </c>
      <c r="I60" s="80">
        <v>-4.2430067192395303E-2</v>
      </c>
      <c r="J60" s="36">
        <v>1.4803933855632945</v>
      </c>
      <c r="K60" s="36">
        <f t="shared" si="1"/>
        <v>11.237237679975726</v>
      </c>
      <c r="L60" s="18" t="s">
        <v>29</v>
      </c>
      <c r="M60" s="18"/>
      <c r="N60" s="3">
        <v>15.673076923076922</v>
      </c>
      <c r="O60" s="80">
        <v>-0.11892874921216401</v>
      </c>
      <c r="P60" s="36">
        <v>1.4959970704108183</v>
      </c>
      <c r="Q60" s="36">
        <f t="shared" si="2"/>
        <v>11.120030020426695</v>
      </c>
      <c r="S60" s="96"/>
    </row>
    <row r="61" spans="1:19" x14ac:dyDescent="0.35">
      <c r="A61" s="66">
        <v>43301.306620370371</v>
      </c>
      <c r="B61" s="18">
        <v>15.0434250764526</v>
      </c>
      <c r="C61" s="80">
        <v>0.27867301547313311</v>
      </c>
      <c r="D61" s="18">
        <v>2.0399710980308075</v>
      </c>
      <c r="E61" s="18">
        <f t="shared" si="3"/>
        <v>8.3493223117535607</v>
      </c>
      <c r="F61" s="18" t="s">
        <v>68</v>
      </c>
      <c r="G61" s="18"/>
      <c r="H61" s="18">
        <v>14.720274390243905</v>
      </c>
      <c r="I61" s="80">
        <v>0.10341836357512035</v>
      </c>
      <c r="J61" s="36">
        <v>1.5409605454844451</v>
      </c>
      <c r="K61" s="36">
        <f t="shared" si="1"/>
        <v>10.795560199244967</v>
      </c>
      <c r="L61" s="18" t="s">
        <v>35</v>
      </c>
      <c r="M61" s="18"/>
      <c r="N61" s="3">
        <v>14.637212643678163</v>
      </c>
      <c r="O61" s="80">
        <v>1.885258861632666E-2</v>
      </c>
      <c r="P61" s="36">
        <v>1.3491741361757295</v>
      </c>
      <c r="Q61" s="36">
        <f t="shared" si="2"/>
        <v>12.330159530475846</v>
      </c>
      <c r="R61" s="3" t="s">
        <v>35</v>
      </c>
      <c r="S61" s="96"/>
    </row>
    <row r="62" spans="1:19" x14ac:dyDescent="0.35">
      <c r="A62" s="66">
        <v>43301.723773148151</v>
      </c>
      <c r="B62" s="18">
        <v>15.341975308641976</v>
      </c>
      <c r="C62" s="80">
        <v>0.16415050617585539</v>
      </c>
      <c r="D62" s="18">
        <v>1.8211222209751854</v>
      </c>
      <c r="E62" s="18">
        <f t="shared" si="3"/>
        <v>8.1547882465085095</v>
      </c>
      <c r="F62" s="18" t="s">
        <v>69</v>
      </c>
      <c r="G62" s="18"/>
      <c r="H62" s="18">
        <v>15.691021126760567</v>
      </c>
      <c r="I62" s="80">
        <v>0.13997967016156207</v>
      </c>
      <c r="J62" s="36">
        <v>1.7990181448896279</v>
      </c>
      <c r="K62" s="36">
        <f t="shared" si="1"/>
        <v>9.2470064188592715</v>
      </c>
      <c r="L62" s="18" t="s">
        <v>36</v>
      </c>
      <c r="M62" s="18"/>
      <c r="N62" s="3">
        <v>14.654813664596269</v>
      </c>
      <c r="O62" s="80">
        <v>0.28397499640731633</v>
      </c>
      <c r="P62" s="36">
        <v>1.6705682100856067</v>
      </c>
      <c r="Q62" s="36">
        <f t="shared" si="2"/>
        <v>9.9580084386893812</v>
      </c>
      <c r="R62" s="3" t="s">
        <v>36</v>
      </c>
      <c r="S62" s="96"/>
    </row>
    <row r="63" spans="1:19" x14ac:dyDescent="0.35">
      <c r="A63" s="66">
        <v>43301.848993055559</v>
      </c>
      <c r="B63" s="18">
        <v>15.24111111111111</v>
      </c>
      <c r="C63" s="80">
        <v>-2.1544033573322494E-2</v>
      </c>
      <c r="D63" s="18">
        <v>1.5407632044044788</v>
      </c>
      <c r="E63" s="18">
        <f t="shared" si="3"/>
        <v>9.1347698368814534</v>
      </c>
      <c r="F63" s="18"/>
      <c r="G63" s="18"/>
      <c r="H63" s="18">
        <v>13.428217821782178</v>
      </c>
      <c r="I63" s="80">
        <v>-6.2621228028125531E-2</v>
      </c>
      <c r="J63" s="36">
        <v>1.7436412750229915</v>
      </c>
      <c r="K63" s="36">
        <f t="shared" si="1"/>
        <v>9.5406851006204434</v>
      </c>
      <c r="L63" s="18"/>
      <c r="M63" s="18"/>
      <c r="N63" s="3">
        <v>14.084466019417476</v>
      </c>
      <c r="O63" s="80">
        <v>-5.5472007673451583E-2</v>
      </c>
      <c r="P63" s="36">
        <v>2.1027493504213406</v>
      </c>
      <c r="Q63" s="36">
        <f t="shared" si="2"/>
        <v>7.9113244429752525</v>
      </c>
      <c r="S63" s="96"/>
    </row>
    <row r="64" spans="1:19" x14ac:dyDescent="0.35">
      <c r="A64" s="66">
        <v>43302.334502314814</v>
      </c>
      <c r="B64" s="18">
        <v>15.372499999999997</v>
      </c>
      <c r="C64" s="80">
        <v>7.858768683967067E-2</v>
      </c>
      <c r="D64" s="18">
        <v>1.6839228807384681</v>
      </c>
      <c r="E64" s="18">
        <f t="shared" si="3"/>
        <v>10.796942895497363</v>
      </c>
      <c r="F64" s="18" t="s">
        <v>70</v>
      </c>
      <c r="G64" s="18">
        <v>2.11</v>
      </c>
      <c r="H64" s="18">
        <v>14.425333333333333</v>
      </c>
      <c r="I64" s="80">
        <v>8.931254354595293E-2</v>
      </c>
      <c r="J64" s="36">
        <v>1.6753593683021744</v>
      </c>
      <c r="K64" s="36">
        <f t="shared" si="1"/>
        <v>9.9295307312468122</v>
      </c>
      <c r="L64" s="18" t="s">
        <v>37</v>
      </c>
      <c r="M64" s="18">
        <v>2.19</v>
      </c>
      <c r="N64" s="3">
        <v>14.470408163265304</v>
      </c>
      <c r="O64" s="80">
        <v>8.9981147169841638E-2</v>
      </c>
      <c r="P64" s="36">
        <v>1.6094803867313903</v>
      </c>
      <c r="Q64" s="36">
        <f t="shared" si="2"/>
        <v>10.335964619750925</v>
      </c>
      <c r="R64" s="3" t="s">
        <v>37</v>
      </c>
      <c r="S64" s="96">
        <v>2.0699999999999998</v>
      </c>
    </row>
    <row r="65" spans="1:19" x14ac:dyDescent="0.35">
      <c r="A65" s="66">
        <v>43302.697465277779</v>
      </c>
      <c r="B65" s="18">
        <v>15.548550724637682</v>
      </c>
      <c r="C65" s="80">
        <v>0.44126300009821851</v>
      </c>
      <c r="D65" s="18">
        <v>2.224664704443911</v>
      </c>
      <c r="E65" s="18">
        <f t="shared" si="3"/>
        <v>9.8790345589599298</v>
      </c>
      <c r="F65" s="18" t="s">
        <v>71</v>
      </c>
      <c r="G65" s="18"/>
      <c r="H65" s="18">
        <v>15.347440944881891</v>
      </c>
      <c r="I65" s="80">
        <v>0.40038599428697663</v>
      </c>
      <c r="J65" s="36">
        <v>1.8123325431026114</v>
      </c>
      <c r="K65" s="36">
        <f t="shared" si="1"/>
        <v>9.1790727903387932</v>
      </c>
      <c r="L65" s="18" t="s">
        <v>38</v>
      </c>
      <c r="M65" s="18"/>
      <c r="N65" s="3">
        <v>14.617793594306049</v>
      </c>
      <c r="O65" s="80">
        <v>0.39115835486987915</v>
      </c>
      <c r="P65" s="36">
        <v>1.8077961061585697</v>
      </c>
      <c r="Q65" s="36">
        <f t="shared" si="2"/>
        <v>9.2021065189635447</v>
      </c>
      <c r="R65" s="18" t="s">
        <v>38</v>
      </c>
      <c r="S65" s="96"/>
    </row>
    <row r="66" spans="1:19" x14ac:dyDescent="0.35">
      <c r="A66" s="66">
        <v>43302.814317129632</v>
      </c>
      <c r="B66" s="18">
        <v>15.081159420289856</v>
      </c>
      <c r="C66" s="80">
        <v>-1.7866908188713448E-2</v>
      </c>
      <c r="D66" s="18">
        <v>1.5629563713621857</v>
      </c>
      <c r="E66" s="18">
        <f t="shared" si="3"/>
        <v>7.477770605254868</v>
      </c>
      <c r="F66" s="18"/>
      <c r="G66" s="18"/>
      <c r="H66" s="18">
        <v>16.422619047619047</v>
      </c>
      <c r="I66" s="80">
        <v>-2.410109713397296E-2</v>
      </c>
      <c r="J66" s="36">
        <v>2.1898936756681611</v>
      </c>
      <c r="K66" s="36">
        <f t="shared" si="1"/>
        <v>7.5965022951915699</v>
      </c>
      <c r="L66" s="18"/>
      <c r="M66" s="18"/>
      <c r="N66" s="3">
        <v>15.779787234042551</v>
      </c>
      <c r="O66" s="80">
        <v>-4.3972477077274877E-2</v>
      </c>
      <c r="P66" s="36">
        <v>2.2840519878377803</v>
      </c>
      <c r="Q66" s="36">
        <f t="shared" si="2"/>
        <v>7.2833422452817604</v>
      </c>
      <c r="S66" s="96"/>
    </row>
    <row r="67" spans="1:19" x14ac:dyDescent="0.35">
      <c r="A67" s="66">
        <v>43303.385497685187</v>
      </c>
      <c r="B67" s="18">
        <v>15.262282780410741</v>
      </c>
      <c r="C67" s="80">
        <v>0.68043441445584174</v>
      </c>
      <c r="D67" s="18">
        <v>2.6424897590486673</v>
      </c>
      <c r="E67" s="18">
        <f t="shared" si="3"/>
        <v>10.643631926168281</v>
      </c>
      <c r="F67" s="18"/>
      <c r="G67" s="18"/>
      <c r="H67" s="18">
        <v>16.404166666666669</v>
      </c>
      <c r="I67" s="80">
        <v>0.66837359903448934</v>
      </c>
      <c r="J67" s="36">
        <v>1.4261777369901489</v>
      </c>
      <c r="K67" s="36">
        <f t="shared" ref="K67:K68" si="4">(LN(2)/J67)*24</f>
        <v>11.664417345727781</v>
      </c>
      <c r="L67" s="18"/>
      <c r="M67" s="18"/>
      <c r="N67" s="3">
        <v>14.91741071428571</v>
      </c>
      <c r="O67" s="80">
        <v>0.31780493887696021</v>
      </c>
      <c r="P67" s="36">
        <v>1.454053860792603</v>
      </c>
      <c r="Q67" s="36">
        <f t="shared" ref="Q67:Q68" si="5">(LN(2)/P67)*24</f>
        <v>11.440795132836879</v>
      </c>
      <c r="S67" s="96"/>
    </row>
    <row r="68" spans="1:19" ht="15" thickBot="1" x14ac:dyDescent="0.4">
      <c r="A68" s="66">
        <v>43303.472245370373</v>
      </c>
      <c r="B68" s="18">
        <v>21.830769230769231</v>
      </c>
      <c r="C68" s="80">
        <v>2.8297992417972866E-2</v>
      </c>
      <c r="D68" s="18">
        <v>1.1304755942015769</v>
      </c>
      <c r="E68" s="18">
        <f t="shared" si="3"/>
        <v>6.2954008720274883</v>
      </c>
      <c r="F68" s="18"/>
      <c r="G68" s="18"/>
      <c r="H68" s="18">
        <v>23.411458333333336</v>
      </c>
      <c r="I68" s="80">
        <v>3.0346950371157661E-2</v>
      </c>
      <c r="J68" s="36">
        <v>2.4409021921358036</v>
      </c>
      <c r="K68" s="36">
        <f t="shared" si="4"/>
        <v>6.8153211493011518</v>
      </c>
      <c r="L68" s="18"/>
      <c r="M68" s="18"/>
      <c r="N68" s="3">
        <v>16.526388888888892</v>
      </c>
      <c r="O68" s="80">
        <v>2.1422223950546836E-2</v>
      </c>
      <c r="P68" s="36">
        <v>2.1201614099663444</v>
      </c>
      <c r="Q68" s="36">
        <f t="shared" si="5"/>
        <v>7.8463518179508611</v>
      </c>
      <c r="S68" s="96"/>
    </row>
    <row r="69" spans="1:19" x14ac:dyDescent="0.35">
      <c r="A69" s="97">
        <v>43303.790358796294</v>
      </c>
      <c r="B69" s="94">
        <v>7.5192070823710537</v>
      </c>
      <c r="C69" s="81">
        <v>-0.36165707162390387</v>
      </c>
      <c r="D69" s="93">
        <v>2.0374794992606233</v>
      </c>
      <c r="E69" s="93">
        <f>(LN(2)/D69)*24</f>
        <v>8.1647605973338724</v>
      </c>
      <c r="F69" s="94"/>
      <c r="G69" s="94"/>
      <c r="H69" s="94">
        <v>16.533333333333335</v>
      </c>
      <c r="I69" s="98">
        <v>-0.40383932324345456</v>
      </c>
      <c r="J69" s="87">
        <v>0.86539453077563033</v>
      </c>
      <c r="K69" s="94">
        <f>(LN(2)/J69)*24</f>
        <v>19.223061553819502</v>
      </c>
      <c r="L69" s="94"/>
      <c r="M69" s="94"/>
      <c r="N69" s="94">
        <v>7.242505353319058</v>
      </c>
      <c r="O69" s="81">
        <v>-0.35685131177596163</v>
      </c>
      <c r="P69" s="94">
        <v>2.1312470981196014</v>
      </c>
      <c r="Q69" s="94">
        <f>(LN(2)/P69)*24</f>
        <v>7.8055389955093482</v>
      </c>
      <c r="R69" s="94"/>
      <c r="S69" s="95"/>
    </row>
    <row r="70" spans="1:19" x14ac:dyDescent="0.35">
      <c r="A70" s="99">
        <v>43304.354305555556</v>
      </c>
      <c r="B70" s="3">
        <v>8.1974507283633251</v>
      </c>
      <c r="C70" s="83">
        <v>-0.17811898508985277</v>
      </c>
      <c r="D70" s="18">
        <v>2.4062534819019019</v>
      </c>
      <c r="E70" s="18">
        <f t="shared" ref="E70:E89" si="6">(LN(2)/D70)*24</f>
        <v>6.9134579787869939</v>
      </c>
      <c r="H70" s="3">
        <v>59.56428571428571</v>
      </c>
      <c r="I70" s="100">
        <v>0.65840268921256628</v>
      </c>
      <c r="J70" s="45">
        <v>0.66821357905674816</v>
      </c>
      <c r="K70" s="3">
        <f t="shared" ref="K70:K89" si="7">(LN(2)/J70)*24</f>
        <v>24.895531690513447</v>
      </c>
      <c r="N70" s="3">
        <v>8.2929824561403525</v>
      </c>
      <c r="O70" s="83">
        <v>-0.26460010839651738</v>
      </c>
      <c r="P70" s="3">
        <v>2.1282569319093803</v>
      </c>
      <c r="Q70" s="3">
        <f t="shared" ref="Q70:Q89" si="8">(LN(2)/P70)*24</f>
        <v>7.8165056502430872</v>
      </c>
      <c r="S70" s="96"/>
    </row>
    <row r="71" spans="1:19" x14ac:dyDescent="0.35">
      <c r="A71" s="99">
        <v>43304.571956018517</v>
      </c>
      <c r="B71" s="3">
        <v>8.6223958333333339</v>
      </c>
      <c r="C71" s="83">
        <v>-0.19141737891737884</v>
      </c>
      <c r="D71" s="18">
        <v>2.2506485762299717</v>
      </c>
      <c r="E71" s="18">
        <f t="shared" si="6"/>
        <v>7.3914392984908481</v>
      </c>
      <c r="H71" s="3">
        <v>15.265151515151519</v>
      </c>
      <c r="I71" s="101">
        <v>5.7518971269630827E-2</v>
      </c>
      <c r="J71" s="59">
        <v>1.6626402486263969</v>
      </c>
      <c r="K71" s="3">
        <f t="shared" si="7"/>
        <v>10.005491174162458</v>
      </c>
      <c r="N71" s="3">
        <v>8.7986159169550167</v>
      </c>
      <c r="O71" s="83">
        <v>-0.18156263177133972</v>
      </c>
      <c r="P71" s="3">
        <v>2.2324530383962515</v>
      </c>
      <c r="Q71" s="3">
        <f t="shared" si="8"/>
        <v>7.4516829905588118</v>
      </c>
      <c r="S71" s="96"/>
    </row>
    <row r="72" spans="1:19" x14ac:dyDescent="0.35">
      <c r="A72" s="99">
        <v>43304.759560185186</v>
      </c>
      <c r="B72" s="3">
        <v>10.407553366174055</v>
      </c>
      <c r="C72" s="83">
        <v>-0.21637325085600773</v>
      </c>
      <c r="D72" s="18">
        <v>1.8070569823433456</v>
      </c>
      <c r="E72" s="18">
        <f t="shared" si="6"/>
        <v>9.2058703715397794</v>
      </c>
      <c r="H72" s="3">
        <v>10.377118644067798</v>
      </c>
      <c r="I72" s="101">
        <v>-0.25833006333252972</v>
      </c>
      <c r="J72" s="59">
        <v>1.7153199351917319</v>
      </c>
      <c r="K72" s="3">
        <f t="shared" si="7"/>
        <v>9.6982096413280665</v>
      </c>
      <c r="N72" s="3">
        <v>10.244626168224299</v>
      </c>
      <c r="O72" s="83">
        <v>-0.1854230980674067</v>
      </c>
      <c r="P72" s="3">
        <v>1.908302491995256</v>
      </c>
      <c r="Q72" s="3">
        <f t="shared" si="8"/>
        <v>8.7174504059076838</v>
      </c>
      <c r="S72" s="96"/>
    </row>
    <row r="73" spans="1:19" x14ac:dyDescent="0.35">
      <c r="A73" s="99">
        <v>43304.861689814818</v>
      </c>
      <c r="B73" s="3">
        <v>8.6424691358024699</v>
      </c>
      <c r="C73" s="83">
        <v>-0.19597435682091918</v>
      </c>
      <c r="D73" s="18">
        <v>2.2327664852581752</v>
      </c>
      <c r="E73" s="18">
        <f t="shared" si="6"/>
        <v>7.4506368862461301</v>
      </c>
      <c r="H73" s="3">
        <v>9.25</v>
      </c>
      <c r="I73" s="101">
        <v>-0.28826975816504852</v>
      </c>
      <c r="J73" s="59">
        <v>1.8466514382744688</v>
      </c>
      <c r="K73" s="3">
        <f t="shared" si="7"/>
        <v>9.0084852986566375</v>
      </c>
      <c r="N73" s="3">
        <v>9.5959677419354819</v>
      </c>
      <c r="O73" s="83">
        <v>-0.10748171753960074</v>
      </c>
      <c r="P73" s="3">
        <v>2.2322333041450109</v>
      </c>
      <c r="Q73" s="3">
        <f t="shared" si="8"/>
        <v>7.4524165115484751</v>
      </c>
      <c r="S73" s="96"/>
    </row>
    <row r="74" spans="1:19" x14ac:dyDescent="0.35">
      <c r="A74" s="99">
        <v>43305.403379629628</v>
      </c>
      <c r="B74" s="3">
        <v>8.6750117868929735</v>
      </c>
      <c r="C74" s="83">
        <v>2.7294330926064475E-3</v>
      </c>
      <c r="D74" s="18">
        <v>2.774118005301502</v>
      </c>
      <c r="E74" s="18">
        <f t="shared" si="6"/>
        <v>5.9966923907516589</v>
      </c>
      <c r="H74" s="3">
        <v>9.3047839506172849</v>
      </c>
      <c r="I74" s="101">
        <v>-6.8851292189449492E-2</v>
      </c>
      <c r="J74" s="59">
        <v>2.40172894997424</v>
      </c>
      <c r="K74" s="3">
        <f t="shared" si="7"/>
        <v>6.9264819969035685</v>
      </c>
      <c r="N74" s="3">
        <v>9.6509893455098936</v>
      </c>
      <c r="O74" s="83">
        <v>1.1856834912661478E-2</v>
      </c>
      <c r="P74" s="3">
        <v>2.5162771575540313</v>
      </c>
      <c r="Q74" s="3">
        <f t="shared" si="8"/>
        <v>6.6111685207242425</v>
      </c>
      <c r="S74" s="96"/>
    </row>
    <row r="75" spans="1:19" x14ac:dyDescent="0.35">
      <c r="A75" s="99">
        <v>43305.505520833336</v>
      </c>
      <c r="B75" s="3">
        <v>8.8388888888888886</v>
      </c>
      <c r="C75" s="83">
        <v>-5.7975133732709933E-2</v>
      </c>
      <c r="D75" s="18">
        <v>2.5578550737113095</v>
      </c>
      <c r="E75" s="18">
        <f t="shared" si="6"/>
        <v>6.5037040231139551</v>
      </c>
      <c r="H75" s="3">
        <v>9.4016393442622963</v>
      </c>
      <c r="I75" s="101">
        <v>-5.0611753575917073E-2</v>
      </c>
      <c r="J75" s="59">
        <v>2.4235473282735089</v>
      </c>
      <c r="K75" s="3">
        <f t="shared" si="7"/>
        <v>6.864125218173287</v>
      </c>
      <c r="N75" s="3">
        <v>8.7823275862068968</v>
      </c>
      <c r="O75" s="83">
        <v>0.20806272414610211</v>
      </c>
      <c r="P75" s="3">
        <v>3.3013463794088325</v>
      </c>
      <c r="Q75" s="3">
        <f t="shared" si="8"/>
        <v>5.0390145175913315</v>
      </c>
      <c r="S75" s="96"/>
    </row>
    <row r="76" spans="1:19" x14ac:dyDescent="0.35">
      <c r="A76" s="99">
        <v>43305.686782407407</v>
      </c>
      <c r="B76" s="3">
        <v>8.8388888888888886</v>
      </c>
      <c r="C76" s="83">
        <v>-3.4228745261545193E-2</v>
      </c>
      <c r="D76" s="18">
        <v>2.622333010980594</v>
      </c>
      <c r="E76" s="18">
        <f t="shared" si="6"/>
        <v>6.3437909158677002</v>
      </c>
      <c r="H76" s="3">
        <v>9.4158878504672909</v>
      </c>
      <c r="I76" s="101">
        <v>-3.8512888980178309E-2</v>
      </c>
      <c r="J76" s="59">
        <v>2.4507185122569743</v>
      </c>
      <c r="K76" s="3">
        <f t="shared" si="7"/>
        <v>6.7880224718742976</v>
      </c>
      <c r="N76" s="3">
        <v>9.7201834862385308</v>
      </c>
      <c r="O76" s="83">
        <v>8.8302543934578037E-2</v>
      </c>
      <c r="P76" s="3">
        <v>2.6871160499602231</v>
      </c>
      <c r="Q76" s="3">
        <f t="shared" si="8"/>
        <v>6.1908499760123643</v>
      </c>
      <c r="S76" s="96"/>
    </row>
    <row r="77" spans="1:19" x14ac:dyDescent="0.35">
      <c r="A77" s="99">
        <v>43305.816064814811</v>
      </c>
      <c r="B77" s="3">
        <v>8.8927845528455265</v>
      </c>
      <c r="C77" s="83">
        <v>-3.6503186233203221E-2</v>
      </c>
      <c r="D77" s="18">
        <v>2.6003017832028656</v>
      </c>
      <c r="E77" s="18">
        <f t="shared" si="6"/>
        <v>6.3975391013839271</v>
      </c>
      <c r="H77" s="3">
        <v>9.3709150326797399</v>
      </c>
      <c r="I77" s="101">
        <v>-4.218418342685392E-2</v>
      </c>
      <c r="J77" s="59">
        <v>2.4530773694553387</v>
      </c>
      <c r="K77" s="3">
        <f t="shared" si="7"/>
        <v>6.7814951703428346</v>
      </c>
      <c r="N77" s="3">
        <v>9.6650641025641004</v>
      </c>
      <c r="O77" s="83">
        <v>8.6626833548642576E-2</v>
      </c>
      <c r="P77" s="3">
        <v>2.6982794659632687</v>
      </c>
      <c r="Q77" s="3">
        <f t="shared" si="8"/>
        <v>6.1652369753701208</v>
      </c>
      <c r="S77" s="96"/>
    </row>
    <row r="78" spans="1:19" x14ac:dyDescent="0.35">
      <c r="A78" s="99">
        <v>43306.217199074075</v>
      </c>
      <c r="B78" s="3">
        <v>8.9035294117647048</v>
      </c>
      <c r="C78" s="83">
        <v>-0.11733468084617794</v>
      </c>
      <c r="D78" s="18">
        <v>2.3792775516302815</v>
      </c>
      <c r="E78" s="18">
        <f t="shared" si="6"/>
        <v>6.9918418395701742</v>
      </c>
      <c r="H78" s="3">
        <v>9.3978947368421046</v>
      </c>
      <c r="I78" s="101">
        <v>-4.8105932193877196E-2</v>
      </c>
      <c r="J78" s="59">
        <v>2.430912269934991</v>
      </c>
      <c r="K78" s="3">
        <f t="shared" si="7"/>
        <v>6.8433289589194288</v>
      </c>
      <c r="N78" s="3">
        <v>9.7480392156862745</v>
      </c>
      <c r="O78" s="83">
        <v>-9.858568940538949E-2</v>
      </c>
      <c r="P78" s="3">
        <v>2.2193123125169532</v>
      </c>
      <c r="Q78" s="3">
        <f t="shared" si="8"/>
        <v>7.4958050021234266</v>
      </c>
      <c r="S78" s="96"/>
    </row>
    <row r="79" spans="1:19" x14ac:dyDescent="0.35">
      <c r="A79" s="99">
        <v>43306.444733796299</v>
      </c>
      <c r="B79" s="3">
        <v>10.311399999999999</v>
      </c>
      <c r="C79" s="83">
        <v>-5.29459487214596E-2</v>
      </c>
      <c r="D79" s="18">
        <v>2.2042881888671735</v>
      </c>
      <c r="E79" s="18">
        <f t="shared" si="6"/>
        <v>7.5468953730537427</v>
      </c>
      <c r="H79" s="3">
        <v>9.8527131782945734</v>
      </c>
      <c r="I79" s="101">
        <v>1.5286900605558481E-2</v>
      </c>
      <c r="J79" s="59">
        <v>2.4731142755899365</v>
      </c>
      <c r="K79" s="3">
        <f t="shared" si="7"/>
        <v>6.7265522251172349</v>
      </c>
      <c r="N79" s="3">
        <v>10.822672064777327</v>
      </c>
      <c r="O79" s="83">
        <v>0.28671299058948141</v>
      </c>
      <c r="P79" s="3">
        <v>2.8533722161508477</v>
      </c>
      <c r="Q79" s="3">
        <f t="shared" si="8"/>
        <v>5.8301304818478075</v>
      </c>
      <c r="S79" s="96"/>
    </row>
    <row r="80" spans="1:19" x14ac:dyDescent="0.35">
      <c r="A80" s="99">
        <v>43306.712835648148</v>
      </c>
      <c r="B80" s="3">
        <v>9.5143678160919531</v>
      </c>
      <c r="C80" s="83">
        <v>3.864879787180614E-2</v>
      </c>
      <c r="D80" s="18">
        <v>2.6199923768726445</v>
      </c>
      <c r="E80" s="18">
        <f t="shared" si="6"/>
        <v>6.3494582962472963</v>
      </c>
      <c r="H80" s="3">
        <v>9.9385382059800644</v>
      </c>
      <c r="I80" s="101">
        <v>-5.5146519625184826E-2</v>
      </c>
      <c r="J80" s="59">
        <v>2.2816719178431106</v>
      </c>
      <c r="K80" s="3">
        <f t="shared" si="7"/>
        <v>7.2909396847748535</v>
      </c>
      <c r="N80" s="3">
        <v>12.583600000000001</v>
      </c>
      <c r="O80" s="83">
        <v>0.41777827891315961</v>
      </c>
      <c r="P80" s="3">
        <v>2.7040496117101487</v>
      </c>
      <c r="Q80" s="3">
        <f t="shared" si="8"/>
        <v>6.1520810348289849</v>
      </c>
      <c r="S80" s="96"/>
    </row>
    <row r="81" spans="1:19" x14ac:dyDescent="0.35">
      <c r="A81" s="99">
        <v>43307.356388888889</v>
      </c>
      <c r="B81" s="3">
        <v>9.3443371943371947</v>
      </c>
      <c r="C81" s="83">
        <v>-3.966548034344667E-2</v>
      </c>
      <c r="D81" s="18">
        <v>2.4665236273499125</v>
      </c>
      <c r="E81" s="18">
        <f t="shared" si="6"/>
        <v>6.7445258374890455</v>
      </c>
      <c r="H81" s="3">
        <v>9.522606382978724</v>
      </c>
      <c r="I81" s="101">
        <v>-3.1587836013273231E-2</v>
      </c>
      <c r="J81" s="59">
        <v>2.4407069872409499</v>
      </c>
      <c r="K81" s="3">
        <f t="shared" si="7"/>
        <v>6.8158662307284992</v>
      </c>
      <c r="N81" s="3">
        <v>11.23842105263158</v>
      </c>
      <c r="O81" s="83">
        <v>0.23310699113553834</v>
      </c>
      <c r="P81" s="3">
        <v>2.6333385845445862</v>
      </c>
      <c r="Q81" s="3">
        <f t="shared" si="8"/>
        <v>6.3172781620543725</v>
      </c>
      <c r="S81" s="96"/>
    </row>
    <row r="82" spans="1:19" x14ac:dyDescent="0.35">
      <c r="A82" s="99">
        <v>43307.51734953704</v>
      </c>
      <c r="B82" s="3">
        <v>9.1446666666666658</v>
      </c>
      <c r="C82" s="83">
        <v>0</v>
      </c>
      <c r="D82" s="18">
        <v>2.6244805715535469</v>
      </c>
      <c r="E82" s="18">
        <f t="shared" si="6"/>
        <v>6.3385999171605132</v>
      </c>
      <c r="H82" s="3">
        <v>9.3645833333333357</v>
      </c>
      <c r="I82" s="101">
        <v>-8.6781422790596405E-2</v>
      </c>
      <c r="J82" s="59">
        <v>2.3404400465967359</v>
      </c>
      <c r="K82" s="3">
        <f t="shared" si="7"/>
        <v>7.1078651886975823</v>
      </c>
      <c r="N82" s="3">
        <v>11.341265060240964</v>
      </c>
      <c r="O82" s="83">
        <v>2.3475047731911221E-2</v>
      </c>
      <c r="P82" s="3">
        <v>2.1658431414038373</v>
      </c>
      <c r="Q82" s="3">
        <f t="shared" si="8"/>
        <v>7.680857406255198</v>
      </c>
      <c r="S82" s="96"/>
    </row>
    <row r="83" spans="1:19" x14ac:dyDescent="0.35">
      <c r="A83" s="99">
        <v>43307.625243055554</v>
      </c>
      <c r="B83" s="3">
        <v>9.3276081424936361</v>
      </c>
      <c r="C83" s="83">
        <v>-3.3815897701501091E-2</v>
      </c>
      <c r="D83" s="18">
        <v>2.485998350372896</v>
      </c>
      <c r="E83" s="18">
        <f t="shared" si="6"/>
        <v>6.6916908174711311</v>
      </c>
      <c r="F83" s="3" t="s">
        <v>72</v>
      </c>
      <c r="H83" s="3">
        <v>9.5337301587301599</v>
      </c>
      <c r="I83" s="101">
        <v>9.0583324044492805E-2</v>
      </c>
      <c r="J83" s="59">
        <v>2.7454101743271977</v>
      </c>
      <c r="K83" s="3">
        <f t="shared" si="7"/>
        <v>6.0593977865312834</v>
      </c>
      <c r="L83" s="18" t="s">
        <v>40</v>
      </c>
      <c r="N83" s="3">
        <v>11.410000000000002</v>
      </c>
      <c r="O83" s="83">
        <v>8.8461955931834355E-2</v>
      </c>
      <c r="P83" s="3">
        <v>2.2894905295673991</v>
      </c>
      <c r="Q83" s="3">
        <f t="shared" si="8"/>
        <v>7.2660411207649691</v>
      </c>
      <c r="S83" s="96"/>
    </row>
    <row r="84" spans="1:19" x14ac:dyDescent="0.35">
      <c r="A84" s="99">
        <v>43307.894687499997</v>
      </c>
      <c r="B84" s="3">
        <v>9.4203354297693913</v>
      </c>
      <c r="C84" s="83">
        <v>2.0834075171995547E-2</v>
      </c>
      <c r="D84" s="18">
        <v>2.6007585384597767</v>
      </c>
      <c r="E84" s="18">
        <f t="shared" si="6"/>
        <v>6.3964155408639334</v>
      </c>
      <c r="F84" s="3" t="s">
        <v>73</v>
      </c>
      <c r="H84" s="3">
        <v>10.130546075085325</v>
      </c>
      <c r="I84" s="101">
        <v>1.430726633678206E-2</v>
      </c>
      <c r="J84" s="59">
        <v>2.4029676398147903</v>
      </c>
      <c r="K84" s="3">
        <f t="shared" si="7"/>
        <v>6.9229115106688983</v>
      </c>
      <c r="L84" s="18" t="s">
        <v>41</v>
      </c>
      <c r="N84" s="3">
        <v>11.398188405797102</v>
      </c>
      <c r="O84" s="83">
        <v>3.3390241988240539E-2</v>
      </c>
      <c r="P84" s="3">
        <v>2.1759041809752713</v>
      </c>
      <c r="Q84" s="3">
        <f t="shared" si="8"/>
        <v>7.6453423266011669</v>
      </c>
      <c r="S84" s="96"/>
    </row>
    <row r="85" spans="1:19" x14ac:dyDescent="0.35">
      <c r="A85" s="99">
        <v>43308.351261574076</v>
      </c>
      <c r="B85" s="3">
        <v>10.033333333333333</v>
      </c>
      <c r="C85" s="83">
        <v>6.3307778864455946E-2</v>
      </c>
      <c r="D85" s="18">
        <v>2.5434604677156423</v>
      </c>
      <c r="E85" s="18">
        <f t="shared" si="6"/>
        <v>6.5405114585404016</v>
      </c>
      <c r="F85" s="3" t="s">
        <v>74</v>
      </c>
      <c r="H85" s="3">
        <v>9.7363445378151265</v>
      </c>
      <c r="I85" s="101">
        <v>1.5525767321561246E-2</v>
      </c>
      <c r="J85" s="59">
        <v>2.5032617037180955</v>
      </c>
      <c r="K85" s="3">
        <f t="shared" si="7"/>
        <v>6.6455426169504879</v>
      </c>
      <c r="L85" s="18" t="s">
        <v>44</v>
      </c>
      <c r="N85" s="3">
        <v>9.6426739926739913</v>
      </c>
      <c r="O85" s="83">
        <v>-1.0558494327303597E-2</v>
      </c>
      <c r="P85" s="3">
        <v>2.4626567437814613</v>
      </c>
      <c r="Q85" s="3">
        <f t="shared" si="8"/>
        <v>6.7551161465947853</v>
      </c>
      <c r="S85" s="96"/>
    </row>
    <row r="86" spans="1:19" x14ac:dyDescent="0.35">
      <c r="A86" s="99">
        <v>43308.551527777781</v>
      </c>
      <c r="B86" s="3">
        <v>9.8991628614916287</v>
      </c>
      <c r="C86" s="83">
        <v>9.9355933705168681E-2</v>
      </c>
      <c r="D86" s="18">
        <v>2.6653306727139112</v>
      </c>
      <c r="E86" s="18">
        <f t="shared" si="6"/>
        <v>6.2414515781263047</v>
      </c>
      <c r="F86" s="18" t="s">
        <v>75</v>
      </c>
      <c r="G86" s="3">
        <v>2.0099999999999998</v>
      </c>
      <c r="H86" s="3">
        <v>10.724747474747476</v>
      </c>
      <c r="I86" s="101">
        <v>-1.4399499831830821E-2</v>
      </c>
      <c r="J86" s="59">
        <v>2.2055915125025383</v>
      </c>
      <c r="K86" s="3">
        <f t="shared" si="7"/>
        <v>7.5424357770417121</v>
      </c>
      <c r="L86" s="18" t="s">
        <v>45</v>
      </c>
      <c r="M86" s="18">
        <v>2.0099999999999998</v>
      </c>
      <c r="N86" s="3">
        <v>10.433405172413794</v>
      </c>
      <c r="O86" s="83">
        <v>1.4063846510681075E-2</v>
      </c>
      <c r="P86" s="3">
        <v>2.3326547674584175</v>
      </c>
      <c r="Q86" s="3">
        <f t="shared" si="8"/>
        <v>7.1315878223866811</v>
      </c>
      <c r="R86" s="3" t="s">
        <v>45</v>
      </c>
      <c r="S86" s="96">
        <v>2.1</v>
      </c>
    </row>
    <row r="87" spans="1:19" x14ac:dyDescent="0.35">
      <c r="A87" s="99">
        <v>43308.822997685187</v>
      </c>
      <c r="B87" s="3">
        <v>9.4341530054644807</v>
      </c>
      <c r="C87" s="83">
        <v>-7.5304541869926966E-2</v>
      </c>
      <c r="D87" s="18">
        <v>2.3523776837483164</v>
      </c>
      <c r="E87" s="18">
        <f t="shared" si="6"/>
        <v>7.0717948263016002</v>
      </c>
      <c r="F87" s="18" t="s">
        <v>76</v>
      </c>
      <c r="G87" s="3">
        <v>1.99</v>
      </c>
      <c r="H87" s="3">
        <v>9.5643812709030129</v>
      </c>
      <c r="I87" s="101">
        <v>-6.5021355243533845E-3</v>
      </c>
      <c r="J87" s="59">
        <v>2.492994379046154</v>
      </c>
      <c r="K87" s="3">
        <f t="shared" si="7"/>
        <v>6.672912090481173</v>
      </c>
      <c r="L87" s="18" t="s">
        <v>43</v>
      </c>
      <c r="M87" s="18">
        <v>2.02</v>
      </c>
      <c r="N87" s="3">
        <v>9.7693811074918564</v>
      </c>
      <c r="O87" s="83">
        <v>-3.2553210068115526E-2</v>
      </c>
      <c r="P87" s="3">
        <v>2.3766830982322369</v>
      </c>
      <c r="Q87" s="3">
        <f t="shared" si="8"/>
        <v>6.9994743286608543</v>
      </c>
      <c r="R87" s="3" t="s">
        <v>43</v>
      </c>
      <c r="S87" s="96">
        <v>2.12</v>
      </c>
    </row>
    <row r="88" spans="1:19" x14ac:dyDescent="0.35">
      <c r="A88" s="99">
        <v>43309.350254629629</v>
      </c>
      <c r="B88" s="3">
        <v>9.7635150482680277</v>
      </c>
      <c r="C88" s="83">
        <v>7.8213046195810404E-2</v>
      </c>
      <c r="D88" s="18">
        <v>2.6503890228847293</v>
      </c>
      <c r="E88" s="18">
        <f t="shared" si="6"/>
        <v>6.2766379538247126</v>
      </c>
      <c r="F88" s="18" t="s">
        <v>77</v>
      </c>
      <c r="H88" s="3">
        <v>9.5071912013536384</v>
      </c>
      <c r="I88" s="101">
        <v>6.6003368494761318E-3</v>
      </c>
      <c r="J88" s="59">
        <v>2.5410668169740545</v>
      </c>
      <c r="K88" s="3">
        <f t="shared" si="7"/>
        <v>6.5466725323061592</v>
      </c>
      <c r="L88" s="18" t="s">
        <v>42</v>
      </c>
      <c r="N88" s="3">
        <v>9.8259535655058041</v>
      </c>
      <c r="O88" s="83">
        <v>-1.944591012310758E-2</v>
      </c>
      <c r="P88" s="3">
        <v>2.3950141836268704</v>
      </c>
      <c r="Q88" s="3">
        <f t="shared" si="8"/>
        <v>6.9459013842860848</v>
      </c>
      <c r="R88" s="3" t="s">
        <v>42</v>
      </c>
      <c r="S88" s="96"/>
    </row>
    <row r="89" spans="1:19" ht="15" thickBot="1" x14ac:dyDescent="0.4">
      <c r="A89" s="69">
        <v>43309.699259259258</v>
      </c>
      <c r="B89" s="57">
        <v>9.012083333333333</v>
      </c>
      <c r="C89" s="84">
        <v>-7.1588639988536276E-2</v>
      </c>
      <c r="D89" s="102">
        <v>2.4724441415072498</v>
      </c>
      <c r="E89" s="102">
        <f t="shared" si="6"/>
        <v>6.7283753975114458</v>
      </c>
      <c r="F89" s="57"/>
      <c r="G89" s="57"/>
      <c r="H89" s="57">
        <v>9.4429611650485441</v>
      </c>
      <c r="I89" s="103">
        <v>-1.8904827157254264E-2</v>
      </c>
      <c r="J89" s="88">
        <v>2.4935275849040148</v>
      </c>
      <c r="K89" s="57">
        <f t="shared" si="7"/>
        <v>6.6714851819371592</v>
      </c>
      <c r="L89" s="57"/>
      <c r="M89" s="57"/>
      <c r="N89" s="57">
        <v>10.384677419354841</v>
      </c>
      <c r="O89" s="84">
        <v>1.4378430188517515E-2</v>
      </c>
      <c r="P89" s="57">
        <v>2.3443272565357054</v>
      </c>
      <c r="Q89" s="57">
        <f t="shared" si="8"/>
        <v>7.096079392098865</v>
      </c>
      <c r="R89" s="57"/>
      <c r="S89" s="104"/>
    </row>
    <row r="90" spans="1:19" x14ac:dyDescent="0.35">
      <c r="A90" s="97">
        <v>43310.330937500003</v>
      </c>
      <c r="B90" s="94">
        <v>29.472544951590596</v>
      </c>
      <c r="C90" s="85">
        <v>0.26874341032525362</v>
      </c>
      <c r="D90" s="93">
        <v>1.0314048893860834</v>
      </c>
      <c r="E90" s="90">
        <f>(LN(2)/D90)*24</f>
        <v>16.129002785065865</v>
      </c>
      <c r="F90" s="94"/>
      <c r="G90" s="94"/>
      <c r="H90" s="94">
        <v>29.404411764705884</v>
      </c>
      <c r="I90" s="85">
        <v>0.20713347095142084</v>
      </c>
      <c r="J90" s="94">
        <v>0.9924923138263313</v>
      </c>
      <c r="K90" s="90">
        <f>(LN(2)/J90)*24</f>
        <v>16.761371450126525</v>
      </c>
      <c r="L90" s="94"/>
      <c r="M90" s="94"/>
      <c r="N90" s="94">
        <v>30.352880658436213</v>
      </c>
      <c r="O90" s="85">
        <v>0.10979407218825755</v>
      </c>
      <c r="P90" s="94">
        <v>0.87487375696004366</v>
      </c>
      <c r="Q90" s="90">
        <f>(LN(2)/P90)*24</f>
        <v>19.014780362417987</v>
      </c>
      <c r="R90" s="94"/>
      <c r="S90" s="95"/>
    </row>
    <row r="91" spans="1:19" x14ac:dyDescent="0.35">
      <c r="A91" s="99">
        <v>43311.36178240741</v>
      </c>
      <c r="B91" s="3">
        <v>29.522685185185178</v>
      </c>
      <c r="C91" s="75">
        <v>0.42704648191823902</v>
      </c>
      <c r="D91" s="18">
        <v>1.1259575771360044</v>
      </c>
      <c r="E91" s="89">
        <f t="shared" ref="E91:E105" si="9">(LN(2)/D91)*24</f>
        <v>14.774564043303453</v>
      </c>
      <c r="H91" s="3">
        <v>29.190355329949234</v>
      </c>
      <c r="I91" s="75">
        <v>0.37848500703405924</v>
      </c>
      <c r="J91" s="3">
        <v>1.0750421760038471</v>
      </c>
      <c r="K91" s="89">
        <f t="shared" ref="K91:K105" si="10">(LN(2)/J91)*24</f>
        <v>15.474306687460748</v>
      </c>
      <c r="N91" s="3">
        <v>30.444458438287146</v>
      </c>
      <c r="O91" s="75">
        <v>9.20105587690003E-2</v>
      </c>
      <c r="P91" s="3">
        <v>0.81769341793913786</v>
      </c>
      <c r="Q91" s="89">
        <f t="shared" ref="Q91:Q105" si="11">(LN(2)/P91)*24</f>
        <v>20.344461589731047</v>
      </c>
      <c r="S91" s="96"/>
    </row>
    <row r="92" spans="1:19" x14ac:dyDescent="0.35">
      <c r="A92" s="99">
        <v>43311.64671296296</v>
      </c>
      <c r="B92" s="3">
        <v>30.417767295597482</v>
      </c>
      <c r="C92" s="75">
        <v>4.2578817832160915E-2</v>
      </c>
      <c r="D92" s="18">
        <v>0.83243279020816696</v>
      </c>
      <c r="E92" s="89">
        <f t="shared" si="9"/>
        <v>19.984234798437758</v>
      </c>
      <c r="H92" s="3">
        <v>30.774271844660191</v>
      </c>
      <c r="I92" s="75">
        <v>3.6785389272313883E-3</v>
      </c>
      <c r="J92" s="3">
        <v>0.81593020947607153</v>
      </c>
      <c r="K92" s="89">
        <f t="shared" si="10"/>
        <v>20.388425554338482</v>
      </c>
      <c r="N92" s="3">
        <v>32.051442307692305</v>
      </c>
      <c r="O92" s="75">
        <v>4.1847275879724477E-2</v>
      </c>
      <c r="P92" s="3">
        <v>0.75903713663563943</v>
      </c>
      <c r="Q92" s="89">
        <f t="shared" si="11"/>
        <v>21.916625064188715</v>
      </c>
      <c r="S92" s="96"/>
    </row>
    <row r="93" spans="1:19" x14ac:dyDescent="0.35">
      <c r="A93" s="99">
        <v>43312.383101851854</v>
      </c>
      <c r="B93" s="3">
        <v>30.058752997601911</v>
      </c>
      <c r="C93" s="75">
        <v>7.089633451099521E-2</v>
      </c>
      <c r="D93" s="18">
        <v>0.86816431696547436</v>
      </c>
      <c r="E93" s="89">
        <f t="shared" si="9"/>
        <v>19.161732414418339</v>
      </c>
      <c r="H93" s="3">
        <v>29.522482014388491</v>
      </c>
      <c r="I93" s="75">
        <v>-8.6543155956701409E-3</v>
      </c>
      <c r="J93" s="3">
        <v>0.81315168264765281</v>
      </c>
      <c r="K93" s="89">
        <f t="shared" si="10"/>
        <v>20.45809249176336</v>
      </c>
      <c r="N93" s="3">
        <v>32.942175572519076</v>
      </c>
      <c r="O93" s="75">
        <v>-4.6559747997866004E-2</v>
      </c>
      <c r="P93" s="3">
        <v>0.75132114203431744</v>
      </c>
      <c r="Q93" s="89">
        <f t="shared" si="11"/>
        <v>22.141706658747054</v>
      </c>
      <c r="S93" s="96"/>
    </row>
    <row r="94" spans="1:19" x14ac:dyDescent="0.35">
      <c r="A94" s="99">
        <v>43313.364398148151</v>
      </c>
      <c r="B94" s="3">
        <v>29.604432624113478</v>
      </c>
      <c r="C94" s="75">
        <v>-0.14163644448150101</v>
      </c>
      <c r="D94" s="18">
        <v>0.86122817579771405</v>
      </c>
      <c r="E94" s="89">
        <f>(LN(2)/D94)*24</f>
        <v>19.316056767453059</v>
      </c>
      <c r="H94" s="3">
        <v>29.259358288770056</v>
      </c>
      <c r="I94" s="75">
        <v>-0.13085770556727092</v>
      </c>
      <c r="J94" s="3">
        <v>0.71815963854032838</v>
      </c>
      <c r="K94" s="89">
        <f t="shared" si="10"/>
        <v>23.164114830026772</v>
      </c>
      <c r="N94" s="3">
        <v>30.456438356164387</v>
      </c>
      <c r="O94" s="75">
        <v>0</v>
      </c>
      <c r="P94" s="3">
        <v>0.79440719075474386</v>
      </c>
      <c r="Q94" s="89">
        <f t="shared" si="11"/>
        <v>20.940812881658005</v>
      </c>
      <c r="S94" s="96"/>
    </row>
    <row r="95" spans="1:19" x14ac:dyDescent="0.35">
      <c r="A95" s="99">
        <v>43313.663946759261</v>
      </c>
      <c r="B95" s="3">
        <v>29.545362318840581</v>
      </c>
      <c r="C95" s="75">
        <v>4.7368248946440997E-2</v>
      </c>
      <c r="D95" s="18">
        <v>0.69725749544480087</v>
      </c>
      <c r="E95" s="89">
        <f t="shared" si="9"/>
        <v>23.858520621318522</v>
      </c>
      <c r="H95" s="3">
        <v>29.045652173913044</v>
      </c>
      <c r="I95" s="75">
        <v>-4.1467178055653474E-3</v>
      </c>
      <c r="J95" s="3">
        <v>0.80792121858212795</v>
      </c>
      <c r="K95" s="89">
        <f t="shared" si="10"/>
        <v>20.590537729202651</v>
      </c>
      <c r="N95" s="3">
        <v>30.211206896551722</v>
      </c>
      <c r="O95" s="75">
        <v>-1.6649902538984296E-2</v>
      </c>
      <c r="P95" s="3">
        <v>0.75567100039404911</v>
      </c>
      <c r="Q95" s="89">
        <f t="shared" si="11"/>
        <v>22.014252663876199</v>
      </c>
      <c r="S95" s="96"/>
    </row>
    <row r="96" spans="1:19" x14ac:dyDescent="0.35">
      <c r="A96" s="99">
        <v>43314.346238425926</v>
      </c>
      <c r="B96" s="3">
        <v>29.714102564102561</v>
      </c>
      <c r="C96" s="75">
        <v>-4.7295998030935593E-2</v>
      </c>
      <c r="D96" s="18">
        <v>0.84595649222407465</v>
      </c>
      <c r="E96" s="89">
        <f t="shared" si="9"/>
        <v>19.66476111519966</v>
      </c>
      <c r="H96" s="3">
        <v>29.582684824902721</v>
      </c>
      <c r="I96" s="75">
        <v>-5.8290499167387169E-2</v>
      </c>
      <c r="J96" s="3">
        <v>0.77334064793463086</v>
      </c>
      <c r="K96" s="89">
        <f t="shared" si="10"/>
        <v>21.511260759236414</v>
      </c>
      <c r="N96" s="3">
        <v>31.231054687499995</v>
      </c>
      <c r="O96" s="75">
        <v>-4.0389908431750334E-3</v>
      </c>
      <c r="P96" s="3">
        <v>0.78962458489073428</v>
      </c>
      <c r="Q96" s="89">
        <f t="shared" si="11"/>
        <v>21.067647400746342</v>
      </c>
      <c r="S96" s="96"/>
    </row>
    <row r="97" spans="1:19" x14ac:dyDescent="0.35">
      <c r="A97" s="99">
        <v>43314.690983796296</v>
      </c>
      <c r="B97" s="3">
        <v>29.280952380952382</v>
      </c>
      <c r="C97" s="75">
        <v>7.1505334630546733E-3</v>
      </c>
      <c r="D97" s="18">
        <v>0.78087952023484863</v>
      </c>
      <c r="E97" s="89">
        <f t="shared" si="9"/>
        <v>21.303583846629209</v>
      </c>
      <c r="H97" s="3">
        <v>29.225190839694658</v>
      </c>
      <c r="I97" s="75">
        <v>-5.7171587659754615E-2</v>
      </c>
      <c r="J97" s="3">
        <v>0.76062623677434371</v>
      </c>
      <c r="K97" s="89">
        <f t="shared" si="10"/>
        <v>21.870836856728069</v>
      </c>
      <c r="N97" s="3">
        <v>30.271428571428572</v>
      </c>
      <c r="O97" s="75">
        <v>-1.2288207387326498E-2</v>
      </c>
      <c r="P97" s="3">
        <v>0.78204320311418962</v>
      </c>
      <c r="Q97" s="89">
        <f t="shared" si="11"/>
        <v>21.271884043226777</v>
      </c>
      <c r="S97" s="96"/>
    </row>
    <row r="98" spans="1:19" x14ac:dyDescent="0.35">
      <c r="A98" s="99">
        <v>43315.368634259263</v>
      </c>
      <c r="B98" s="3">
        <v>29.449233716475099</v>
      </c>
      <c r="C98" s="75">
        <v>2.7739230460514585E-2</v>
      </c>
      <c r="D98" s="18">
        <v>0.82078919389983063</v>
      </c>
      <c r="E98" s="89">
        <f t="shared" si="9"/>
        <v>20.26772825114568</v>
      </c>
      <c r="H98" s="3">
        <v>29.749015748031503</v>
      </c>
      <c r="I98" s="75">
        <v>0.11989409484605687</v>
      </c>
      <c r="J98" s="3">
        <v>0.89587679319672531</v>
      </c>
      <c r="K98" s="89">
        <f t="shared" si="10"/>
        <v>18.568995714331106</v>
      </c>
      <c r="N98" s="3">
        <v>30.31173076923076</v>
      </c>
      <c r="O98" s="75">
        <v>-1.7902264496959398E-2</v>
      </c>
      <c r="P98" s="3">
        <v>0.77936810837466053</v>
      </c>
      <c r="Q98" s="89">
        <f t="shared" si="11"/>
        <v>21.344897429959495</v>
      </c>
      <c r="S98" s="96"/>
    </row>
    <row r="99" spans="1:19" x14ac:dyDescent="0.35">
      <c r="A99" s="99">
        <v>43315.896111111113</v>
      </c>
      <c r="B99" s="3">
        <v>29.592211055276383</v>
      </c>
      <c r="C99" s="75">
        <v>8.3099171070683084E-2</v>
      </c>
      <c r="D99" s="18">
        <v>0.8335214115963927</v>
      </c>
      <c r="E99" s="89">
        <f t="shared" si="9"/>
        <v>19.958134370630823</v>
      </c>
      <c r="H99" s="3">
        <v>30.001288659793815</v>
      </c>
      <c r="I99" s="75">
        <v>2.1070977121195249E-2</v>
      </c>
      <c r="J99" s="3">
        <v>0.80201879443155577</v>
      </c>
      <c r="K99" s="89">
        <f t="shared" si="10"/>
        <v>20.742072940110333</v>
      </c>
      <c r="N99" s="3">
        <v>30.242892156862741</v>
      </c>
      <c r="O99" s="75">
        <v>3.4033058733288234E-2</v>
      </c>
      <c r="P99" s="3">
        <v>0.82307416699617908</v>
      </c>
      <c r="Q99" s="89">
        <f t="shared" si="11"/>
        <v>20.211462102073131</v>
      </c>
      <c r="S99" s="96"/>
    </row>
    <row r="100" spans="1:19" x14ac:dyDescent="0.35">
      <c r="A100" s="99">
        <v>43316.471562500003</v>
      </c>
      <c r="B100" s="3">
        <v>29.270852017937219</v>
      </c>
      <c r="C100" s="75">
        <v>6.2823462413541559E-2</v>
      </c>
      <c r="D100" s="18">
        <v>0.88806366448667096</v>
      </c>
      <c r="E100" s="89">
        <f t="shared" si="9"/>
        <v>18.732364580026537</v>
      </c>
      <c r="F100" s="3" t="s">
        <v>78</v>
      </c>
      <c r="G100" s="3">
        <v>2.06</v>
      </c>
      <c r="H100" s="3">
        <v>30.555023923444974</v>
      </c>
      <c r="I100" s="75">
        <v>-2.1661314860868735E-2</v>
      </c>
      <c r="J100" s="3">
        <v>0.74365216184182648</v>
      </c>
      <c r="K100" s="89">
        <f t="shared" si="10"/>
        <v>22.370045011685228</v>
      </c>
      <c r="L100" s="3" t="s">
        <v>46</v>
      </c>
      <c r="M100" s="18">
        <v>2.2400000000000002</v>
      </c>
      <c r="N100" s="3">
        <v>30.151345291479821</v>
      </c>
      <c r="O100" s="75">
        <v>-4.861915289328677E-3</v>
      </c>
      <c r="P100" s="3">
        <v>0.78234213027805055</v>
      </c>
      <c r="Q100" s="89">
        <f t="shared" si="11"/>
        <v>21.263756213060248</v>
      </c>
      <c r="R100" s="3" t="s">
        <v>46</v>
      </c>
      <c r="S100" s="96">
        <v>2.63</v>
      </c>
    </row>
    <row r="101" spans="1:19" x14ac:dyDescent="0.35">
      <c r="A101" s="99">
        <v>43316.938958333332</v>
      </c>
      <c r="B101" s="3">
        <v>28.934916201117321</v>
      </c>
      <c r="C101" s="75">
        <v>0.1186260168860839</v>
      </c>
      <c r="D101" s="18">
        <v>0.88155648769219586</v>
      </c>
      <c r="E101" s="89">
        <f t="shared" si="9"/>
        <v>18.870636840287368</v>
      </c>
      <c r="F101" s="3" t="s">
        <v>79</v>
      </c>
      <c r="G101" s="3">
        <v>2.06</v>
      </c>
      <c r="H101" s="3">
        <v>31.574074074074076</v>
      </c>
      <c r="I101" s="75">
        <v>5.0526646945481743E-2</v>
      </c>
      <c r="J101" s="3">
        <v>0.83539464784753448</v>
      </c>
      <c r="K101" s="89">
        <f t="shared" si="10"/>
        <v>19.913381509328019</v>
      </c>
      <c r="L101" s="3" t="s">
        <v>47</v>
      </c>
      <c r="M101" s="18">
        <v>2.2599999999999998</v>
      </c>
      <c r="N101" s="3">
        <v>30.527966101694911</v>
      </c>
      <c r="O101" s="75">
        <v>4.7262908547069792E-2</v>
      </c>
      <c r="P101" s="3">
        <v>0.82781356095464376</v>
      </c>
      <c r="Q101" s="89">
        <f t="shared" si="11"/>
        <v>20.095747542785368</v>
      </c>
      <c r="R101" s="3" t="s">
        <v>47</v>
      </c>
      <c r="S101" s="96">
        <v>2.62</v>
      </c>
    </row>
    <row r="102" spans="1:19" x14ac:dyDescent="0.35">
      <c r="A102" s="99">
        <v>43317.837094907409</v>
      </c>
      <c r="B102" s="3">
        <v>29.822580645161288</v>
      </c>
      <c r="C102" s="75">
        <v>1.668913142765818E-3</v>
      </c>
      <c r="D102" s="18">
        <v>0.90022472316197555</v>
      </c>
      <c r="E102" s="89">
        <f t="shared" si="9"/>
        <v>18.479310671459409</v>
      </c>
      <c r="F102" s="3" t="s">
        <v>80</v>
      </c>
      <c r="H102" s="3">
        <v>30.180513595166161</v>
      </c>
      <c r="I102" s="75">
        <v>-8.227464344954593E-3</v>
      </c>
      <c r="J102" s="3">
        <v>0.78234767975522279</v>
      </c>
      <c r="K102" s="89">
        <f t="shared" si="10"/>
        <v>21.263605381489128</v>
      </c>
      <c r="L102" s="3" t="s">
        <v>48</v>
      </c>
      <c r="N102" s="3">
        <v>30.362283236994219</v>
      </c>
      <c r="O102" s="75">
        <v>-1.6538149350649477E-2</v>
      </c>
      <c r="P102" s="3">
        <v>0.6484869974777715</v>
      </c>
      <c r="Q102" s="89">
        <f t="shared" si="11"/>
        <v>25.65283868164051</v>
      </c>
      <c r="R102" s="3" t="s">
        <v>48</v>
      </c>
      <c r="S102" s="96"/>
    </row>
    <row r="103" spans="1:19" x14ac:dyDescent="0.35">
      <c r="A103" s="99">
        <v>43318.388842592591</v>
      </c>
      <c r="B103" s="3">
        <v>30.244711538461541</v>
      </c>
      <c r="C103" s="75">
        <v>4.289809497766852E-2</v>
      </c>
      <c r="D103" s="18">
        <v>0.79485148617982915</v>
      </c>
      <c r="E103" s="89">
        <f t="shared" si="9"/>
        <v>20.929107666881841</v>
      </c>
      <c r="F103" s="18" t="s">
        <v>81</v>
      </c>
      <c r="G103" s="3">
        <v>2.08</v>
      </c>
      <c r="H103" s="3">
        <v>30.424504950495049</v>
      </c>
      <c r="I103" s="75">
        <v>1.5629186842884033E-2</v>
      </c>
      <c r="J103" s="3">
        <v>0.80411885890932489</v>
      </c>
      <c r="K103" s="89">
        <f t="shared" si="10"/>
        <v>20.687902228785514</v>
      </c>
      <c r="L103" s="18" t="s">
        <v>49</v>
      </c>
      <c r="M103" s="18">
        <v>2.23</v>
      </c>
      <c r="N103" s="3">
        <v>36.397159090909092</v>
      </c>
      <c r="O103" s="75">
        <v>1.7134569481987244E-2</v>
      </c>
      <c r="P103" s="3">
        <v>0.79948212851022016</v>
      </c>
      <c r="Q103" s="89">
        <f t="shared" si="11"/>
        <v>20.807885179919975</v>
      </c>
      <c r="R103" s="18" t="s">
        <v>49</v>
      </c>
      <c r="S103" s="96">
        <v>2.61</v>
      </c>
    </row>
    <row r="104" spans="1:19" x14ac:dyDescent="0.35">
      <c r="A104" s="99">
        <v>43318.955879629626</v>
      </c>
      <c r="B104" s="45">
        <v>54.566376811594203</v>
      </c>
      <c r="C104" s="75">
        <v>0.21287777090406568</v>
      </c>
      <c r="D104" s="18">
        <v>0.45869921629368271</v>
      </c>
      <c r="E104" s="89">
        <f t="shared" si="9"/>
        <v>36.266755517602121</v>
      </c>
      <c r="F104" s="59" t="s">
        <v>82</v>
      </c>
      <c r="G104" s="45"/>
      <c r="H104" s="3">
        <v>30.312807881773402</v>
      </c>
      <c r="I104" s="75">
        <v>-2.0633551090841928E-2</v>
      </c>
      <c r="J104" s="3">
        <v>0.79046170308876695</v>
      </c>
      <c r="K104" s="89">
        <f t="shared" si="10"/>
        <v>21.045336248972653</v>
      </c>
      <c r="L104" s="59" t="s">
        <v>50</v>
      </c>
      <c r="N104" s="3">
        <v>30.533802816901407</v>
      </c>
      <c r="O104" s="75">
        <v>-9.6731160646410727E-3</v>
      </c>
      <c r="P104" s="3">
        <v>0.79133761044573636</v>
      </c>
      <c r="Q104" s="89">
        <f t="shared" si="11"/>
        <v>21.022041811039916</v>
      </c>
      <c r="R104" s="59" t="s">
        <v>50</v>
      </c>
      <c r="S104" s="96"/>
    </row>
    <row r="105" spans="1:19" ht="15" thickBot="1" x14ac:dyDescent="0.4">
      <c r="A105" s="69">
        <v>43319.461400462962</v>
      </c>
      <c r="B105" s="46">
        <v>88.899743589743608</v>
      </c>
      <c r="C105" s="86">
        <v>0.18782799974169237</v>
      </c>
      <c r="D105" s="102">
        <v>0.96208758750260315</v>
      </c>
      <c r="E105" s="91">
        <f t="shared" si="9"/>
        <v>17.291078847219488</v>
      </c>
      <c r="F105" s="46"/>
      <c r="G105" s="46"/>
      <c r="H105" s="57">
        <v>29.735526315789471</v>
      </c>
      <c r="I105" s="86">
        <v>-1.7642217295144036E-2</v>
      </c>
      <c r="J105" s="57">
        <v>0.76873747287685734</v>
      </c>
      <c r="K105" s="91">
        <f t="shared" si="10"/>
        <v>21.640069491062135</v>
      </c>
      <c r="L105" s="57"/>
      <c r="M105" s="57"/>
      <c r="N105" s="57">
        <v>30.035025380710653</v>
      </c>
      <c r="O105" s="86">
        <v>-1.3435090086266024E-2</v>
      </c>
      <c r="P105" s="57">
        <v>0.78296098582037177</v>
      </c>
      <c r="Q105" s="91">
        <f t="shared" si="11"/>
        <v>21.24694925381025</v>
      </c>
      <c r="R105" s="57"/>
      <c r="S105" s="104"/>
    </row>
    <row r="106" spans="1:19" x14ac:dyDescent="0.35">
      <c r="A106" s="54">
        <v>43378.553237222222</v>
      </c>
      <c r="B106" s="3">
        <v>69.862043795620437</v>
      </c>
      <c r="D106" s="18"/>
      <c r="H106" s="3">
        <v>61.791814946619212</v>
      </c>
      <c r="I106" s="76"/>
      <c r="J106" s="76"/>
      <c r="K106" s="76"/>
      <c r="N106" s="3">
        <v>63.524999999999999</v>
      </c>
      <c r="O106" s="76"/>
      <c r="P106" s="76"/>
      <c r="Q106" s="76"/>
      <c r="S106" s="96"/>
    </row>
    <row r="107" spans="1:19" x14ac:dyDescent="0.35">
      <c r="A107" s="54">
        <v>43380.467176712962</v>
      </c>
      <c r="B107" s="3">
        <v>74.925391095066189</v>
      </c>
      <c r="H107" s="3">
        <v>66.522379269729086</v>
      </c>
      <c r="N107" s="3">
        <v>69.994918699186996</v>
      </c>
      <c r="S107" s="96"/>
    </row>
    <row r="108" spans="1:19" x14ac:dyDescent="0.35">
      <c r="A108" s="54">
        <v>43382.649103796299</v>
      </c>
      <c r="B108" s="3">
        <v>74.290985324947613</v>
      </c>
      <c r="H108" s="3">
        <v>65.533129459734965</v>
      </c>
      <c r="N108" s="3">
        <v>64.26229508196721</v>
      </c>
      <c r="S108" s="96"/>
    </row>
    <row r="109" spans="1:19" x14ac:dyDescent="0.35">
      <c r="A109" s="54">
        <v>43384.429953611107</v>
      </c>
      <c r="B109" s="3">
        <v>72.342571785268419</v>
      </c>
      <c r="H109" s="3">
        <v>63.711515151515151</v>
      </c>
      <c r="N109" s="3">
        <v>63.844621513944233</v>
      </c>
      <c r="S109" s="96"/>
    </row>
    <row r="110" spans="1:19" x14ac:dyDescent="0.35">
      <c r="A110" s="54">
        <v>43385.711115289349</v>
      </c>
      <c r="B110" s="3">
        <v>59.620028612303294</v>
      </c>
      <c r="H110" s="3">
        <v>53.61985815602835</v>
      </c>
      <c r="N110" s="3">
        <v>49.252136752136757</v>
      </c>
      <c r="S110" s="96"/>
    </row>
    <row r="111" spans="1:19" x14ac:dyDescent="0.35">
      <c r="A111" s="54">
        <v>43387.720925717593</v>
      </c>
      <c r="B111" s="3">
        <v>87.848387096774189</v>
      </c>
      <c r="H111" s="3">
        <v>56.301994301994299</v>
      </c>
      <c r="N111" s="3">
        <v>44.085365853658537</v>
      </c>
      <c r="S111" s="96"/>
    </row>
    <row r="112" spans="1:19" x14ac:dyDescent="0.35">
      <c r="A112" s="54">
        <v>43390.337490289356</v>
      </c>
      <c r="B112" s="3">
        <v>84.87405189620759</v>
      </c>
      <c r="H112" s="3">
        <v>52.477210884353738</v>
      </c>
      <c r="N112" s="3">
        <v>45.141554702495199</v>
      </c>
      <c r="S112" s="96"/>
    </row>
    <row r="113" spans="1:19" x14ac:dyDescent="0.35">
      <c r="A113" s="54">
        <v>43391.379659513885</v>
      </c>
      <c r="B113" s="3">
        <v>63.128491620111724</v>
      </c>
      <c r="H113" s="3">
        <v>57.584269662921344</v>
      </c>
      <c r="N113" s="3">
        <v>52.668539325842687</v>
      </c>
      <c r="S113" s="96"/>
    </row>
    <row r="114" spans="1:19" x14ac:dyDescent="0.35">
      <c r="A114" s="54">
        <v>43392.351025520838</v>
      </c>
      <c r="B114" s="3">
        <v>64.033333333333331</v>
      </c>
      <c r="H114" s="3">
        <v>64.362612612612608</v>
      </c>
      <c r="N114" s="3">
        <v>158.40909090909091</v>
      </c>
      <c r="S114" s="96"/>
    </row>
    <row r="115" spans="1:19" x14ac:dyDescent="0.35">
      <c r="A115" s="54">
        <v>43393.323955486107</v>
      </c>
      <c r="B115" s="3">
        <v>79.100000000000009</v>
      </c>
      <c r="H115" s="3">
        <v>63.253289473684212</v>
      </c>
      <c r="N115" s="3">
        <v>53.949386503067487</v>
      </c>
      <c r="S115" s="96"/>
    </row>
    <row r="116" spans="1:19" x14ac:dyDescent="0.35">
      <c r="A116" s="54">
        <v>43394.340004502315</v>
      </c>
      <c r="B116" s="3">
        <v>63.191372549019604</v>
      </c>
      <c r="H116" s="3">
        <v>58.349301397205586</v>
      </c>
      <c r="N116" s="3">
        <v>52.736686390532547</v>
      </c>
      <c r="S116" s="96"/>
    </row>
    <row r="117" spans="1:19" x14ac:dyDescent="0.35">
      <c r="A117" s="54">
        <v>43395.339951620372</v>
      </c>
      <c r="B117" s="3">
        <v>67.472463768115944</v>
      </c>
      <c r="H117" s="3">
        <v>58.652777777777786</v>
      </c>
      <c r="N117" s="3">
        <v>52.704678362573084</v>
      </c>
      <c r="S117" s="96"/>
    </row>
    <row r="118" spans="1:19" x14ac:dyDescent="0.35">
      <c r="A118" s="54">
        <v>43396.344477800929</v>
      </c>
      <c r="B118" s="3">
        <v>63.495238095238101</v>
      </c>
      <c r="H118" s="3">
        <v>57.595238095238095</v>
      </c>
      <c r="N118" s="3">
        <v>50.862068965517238</v>
      </c>
      <c r="S118" s="96"/>
    </row>
    <row r="119" spans="1:19" x14ac:dyDescent="0.35">
      <c r="A119" s="54">
        <v>43397.345558923611</v>
      </c>
      <c r="B119" s="3">
        <v>63.069767441860456</v>
      </c>
      <c r="H119" s="3">
        <v>60</v>
      </c>
      <c r="N119" s="3">
        <v>54.545454545454547</v>
      </c>
      <c r="S119" s="96"/>
    </row>
    <row r="120" spans="1:19" x14ac:dyDescent="0.35">
      <c r="A120" s="54">
        <v>43398.336975810184</v>
      </c>
      <c r="B120" s="3">
        <v>64.281437125748511</v>
      </c>
      <c r="H120" s="3">
        <v>59.739263803680977</v>
      </c>
      <c r="N120" s="3">
        <v>52.083333333333336</v>
      </c>
      <c r="S120" s="96"/>
    </row>
    <row r="121" spans="1:19" x14ac:dyDescent="0.35">
      <c r="A121" s="54">
        <v>43399.341565023147</v>
      </c>
      <c r="B121" s="3">
        <v>63.244961240310062</v>
      </c>
      <c r="H121" s="3">
        <v>62.058700209643597</v>
      </c>
      <c r="N121" s="3">
        <v>52.777777777777786</v>
      </c>
      <c r="S121" s="96"/>
    </row>
    <row r="122" spans="1:19" x14ac:dyDescent="0.35">
      <c r="A122" s="54">
        <v>43400.521205787038</v>
      </c>
      <c r="B122" s="3">
        <v>63.995666666666665</v>
      </c>
      <c r="H122" s="3">
        <v>61.754432624113477</v>
      </c>
      <c r="N122" s="3">
        <v>52.052696078431374</v>
      </c>
      <c r="S122" s="96"/>
    </row>
    <row r="123" spans="1:19" x14ac:dyDescent="0.35">
      <c r="A123" s="54">
        <v>43401.550820092598</v>
      </c>
      <c r="B123" s="3">
        <v>65.850196078431381</v>
      </c>
      <c r="H123" s="3">
        <v>61.170682730923694</v>
      </c>
      <c r="N123" s="3">
        <v>52.176966292134836</v>
      </c>
      <c r="S123" s="96"/>
    </row>
    <row r="124" spans="1:19" x14ac:dyDescent="0.35">
      <c r="A124" s="54">
        <v>43402.370919270834</v>
      </c>
      <c r="B124" s="3">
        <v>69.579527559055123</v>
      </c>
      <c r="H124" s="3">
        <v>62.621093750000007</v>
      </c>
      <c r="N124" s="3">
        <v>52.366071428571423</v>
      </c>
      <c r="S124" s="96"/>
    </row>
    <row r="125" spans="1:19" x14ac:dyDescent="0.35">
      <c r="A125" s="54">
        <v>43403.369762499999</v>
      </c>
      <c r="B125" s="3">
        <v>62.214942528735641</v>
      </c>
      <c r="H125" s="3">
        <v>60.614197530864196</v>
      </c>
      <c r="N125" s="3">
        <v>51.914739884393065</v>
      </c>
      <c r="S125" s="96"/>
    </row>
    <row r="126" spans="1:19" x14ac:dyDescent="0.35">
      <c r="A126" s="54">
        <v>43404.353609027778</v>
      </c>
      <c r="B126" s="3">
        <v>62.570980392156862</v>
      </c>
      <c r="H126" s="3">
        <v>63.478070175438589</v>
      </c>
      <c r="N126" s="3">
        <v>57.305194805194809</v>
      </c>
      <c r="S126" s="96"/>
    </row>
    <row r="127" spans="1:19" x14ac:dyDescent="0.35">
      <c r="A127" s="54">
        <v>43405.361996736116</v>
      </c>
      <c r="B127" s="3">
        <v>61.93598484848485</v>
      </c>
      <c r="H127" s="3">
        <v>54.93240740740741</v>
      </c>
      <c r="N127" s="3">
        <v>49.419398907103826</v>
      </c>
      <c r="S127" s="96"/>
    </row>
    <row r="128" spans="1:19" x14ac:dyDescent="0.35">
      <c r="A128" s="54">
        <v>43406.347726030093</v>
      </c>
      <c r="B128" s="3">
        <v>60.436911487758955</v>
      </c>
      <c r="H128" s="3">
        <v>63.008658008658003</v>
      </c>
      <c r="N128" s="3">
        <v>52.205882352941188</v>
      </c>
      <c r="S128" s="96"/>
    </row>
    <row r="129" spans="1:19" x14ac:dyDescent="0.35">
      <c r="A129" s="54">
        <v>43407.545857604171</v>
      </c>
      <c r="B129" s="3">
        <v>62.403525641025638</v>
      </c>
      <c r="H129" s="3">
        <v>66.518832391713744</v>
      </c>
      <c r="N129" s="3">
        <v>54.387626262626263</v>
      </c>
      <c r="S129" s="96"/>
    </row>
    <row r="130" spans="1:19" x14ac:dyDescent="0.35">
      <c r="A130" s="54">
        <v>43409.351909606485</v>
      </c>
      <c r="B130" s="3">
        <v>59.594047619047622</v>
      </c>
      <c r="H130" s="3">
        <v>63.95422535211268</v>
      </c>
      <c r="N130" s="3">
        <v>55.008278145695357</v>
      </c>
      <c r="S130" s="96"/>
    </row>
    <row r="131" spans="1:19" x14ac:dyDescent="0.35">
      <c r="A131" s="54">
        <v>43409.587308530092</v>
      </c>
      <c r="B131" s="3">
        <v>66.015789473684208</v>
      </c>
      <c r="C131" s="75"/>
      <c r="D131" s="75"/>
      <c r="E131" s="75"/>
      <c r="H131" s="3">
        <v>65.014285714285705</v>
      </c>
      <c r="N131" s="3">
        <v>54.769736842105267</v>
      </c>
      <c r="S131" s="96"/>
    </row>
    <row r="132" spans="1:19" x14ac:dyDescent="0.35">
      <c r="A132" s="55">
        <v>43411.559494907407</v>
      </c>
      <c r="B132" s="3">
        <v>67.8253647586981</v>
      </c>
      <c r="C132" s="75">
        <v>6.3399999999999998E-2</v>
      </c>
      <c r="D132" s="75"/>
      <c r="E132" s="75"/>
      <c r="F132" s="3" t="s">
        <v>83</v>
      </c>
      <c r="H132" s="3">
        <v>60.106359649122801</v>
      </c>
      <c r="I132" s="76">
        <v>1.9900000000000001E-2</v>
      </c>
      <c r="J132" s="92">
        <f>0.0172092362353032*24</f>
        <v>0.41302166964727682</v>
      </c>
      <c r="K132" s="107">
        <f>(LN(2)/J132)*24</f>
        <v>40.277625984238398</v>
      </c>
      <c r="L132" s="17" t="s">
        <v>58</v>
      </c>
      <c r="M132" s="77">
        <v>3.18</v>
      </c>
      <c r="N132" s="3">
        <v>50.797872340425535</v>
      </c>
      <c r="O132" s="76">
        <v>1.66E-2</v>
      </c>
      <c r="P132" s="76"/>
      <c r="Q132" s="76"/>
      <c r="S132" s="96"/>
    </row>
    <row r="133" spans="1:19" x14ac:dyDescent="0.35">
      <c r="A133" s="55"/>
      <c r="B133" s="3">
        <v>68</v>
      </c>
      <c r="C133" s="75">
        <v>6.3399999999999998E-2</v>
      </c>
      <c r="D133" s="75"/>
      <c r="E133" s="75"/>
      <c r="H133" s="3">
        <v>60</v>
      </c>
      <c r="I133" s="76">
        <v>1.9900000000000001E-2</v>
      </c>
      <c r="J133" s="92">
        <f>0.0172092362353032*24</f>
        <v>0.41302166964727682</v>
      </c>
      <c r="K133" s="107">
        <f t="shared" ref="K133:K141" si="12">(LN(2)/J133)*24</f>
        <v>40.277625984238398</v>
      </c>
      <c r="L133" s="17" t="s">
        <v>59</v>
      </c>
      <c r="M133" s="78">
        <v>3.47</v>
      </c>
      <c r="N133" s="3">
        <v>51</v>
      </c>
      <c r="O133" s="75">
        <v>1.66E-2</v>
      </c>
      <c r="P133" s="75"/>
      <c r="Q133" s="75"/>
      <c r="S133" s="96"/>
    </row>
    <row r="134" spans="1:19" x14ac:dyDescent="0.35">
      <c r="A134" s="54">
        <v>43411.623605775458</v>
      </c>
      <c r="B134" s="3">
        <v>91.834920634920636</v>
      </c>
      <c r="C134" s="75"/>
      <c r="D134" s="75"/>
      <c r="E134" s="75"/>
      <c r="H134" s="3">
        <v>69.973333333333329</v>
      </c>
      <c r="I134" s="75"/>
      <c r="J134" s="75"/>
      <c r="K134" s="107"/>
      <c r="N134" s="3">
        <v>57.142857142857146</v>
      </c>
      <c r="O134" s="75"/>
      <c r="P134" s="75"/>
      <c r="Q134" s="75"/>
      <c r="S134" s="96"/>
    </row>
    <row r="135" spans="1:19" x14ac:dyDescent="0.35">
      <c r="A135" s="55">
        <v>43413.485353113429</v>
      </c>
      <c r="B135" s="3">
        <v>75.809749670619254</v>
      </c>
      <c r="C135" s="75">
        <v>2.2100000000000002E-2</v>
      </c>
      <c r="D135" s="75"/>
      <c r="E135" s="75"/>
      <c r="F135" s="3" t="s">
        <v>84</v>
      </c>
      <c r="H135" s="3">
        <v>62.581534772182245</v>
      </c>
      <c r="I135" s="76">
        <v>7.6700000000000004E-2</v>
      </c>
      <c r="J135" s="76"/>
      <c r="K135" s="107"/>
      <c r="N135" s="3">
        <v>52.343749999999993</v>
      </c>
      <c r="O135" s="76">
        <v>2.8500000000000001E-2</v>
      </c>
      <c r="P135" s="76"/>
      <c r="Q135" s="76"/>
      <c r="S135" s="96"/>
    </row>
    <row r="136" spans="1:19" x14ac:dyDescent="0.35">
      <c r="A136" s="54">
        <v>43414.326047789349</v>
      </c>
      <c r="B136" s="3">
        <v>81.469354838709691</v>
      </c>
      <c r="H136" s="3">
        <v>66.40217391304347</v>
      </c>
      <c r="I136" s="75"/>
      <c r="J136" s="75"/>
      <c r="K136" s="107"/>
      <c r="N136" s="3">
        <v>55.139802631578952</v>
      </c>
      <c r="O136" s="75"/>
      <c r="P136" s="75"/>
      <c r="Q136" s="75"/>
      <c r="S136" s="96"/>
    </row>
    <row r="137" spans="1:19" x14ac:dyDescent="0.35">
      <c r="A137" s="55">
        <v>43416.464254247687</v>
      </c>
      <c r="B137" s="3">
        <v>76.173198198198193</v>
      </c>
      <c r="C137" s="75">
        <v>-9.2999999999999992E-3</v>
      </c>
      <c r="D137" s="105">
        <f>0.0130076681982334*24</f>
        <v>0.31218403675760159</v>
      </c>
      <c r="E137" s="89">
        <f>(LN(2)/D137)*24</f>
        <v>53.28758160160352</v>
      </c>
      <c r="F137" s="17" t="s">
        <v>85</v>
      </c>
      <c r="G137" s="77">
        <v>3.53</v>
      </c>
      <c r="H137" s="3">
        <v>60.869543650793645</v>
      </c>
      <c r="I137" s="76">
        <v>3.0499999999999999E-2</v>
      </c>
      <c r="J137" s="76"/>
      <c r="K137" s="107"/>
      <c r="N137" s="3">
        <v>55.180678466076699</v>
      </c>
      <c r="O137" s="76">
        <v>-1.23E-2</v>
      </c>
      <c r="P137" s="92">
        <f>0.0179205376458228*24</f>
        <v>0.43009290349974716</v>
      </c>
      <c r="Q137" s="107">
        <f>(LN(2)/P137)*24</f>
        <v>38.678927734152829</v>
      </c>
      <c r="R137" s="17" t="s">
        <v>54</v>
      </c>
      <c r="S137" s="106">
        <v>3.26</v>
      </c>
    </row>
    <row r="138" spans="1:19" x14ac:dyDescent="0.35">
      <c r="A138" s="55"/>
      <c r="B138" s="3">
        <v>76.2</v>
      </c>
      <c r="C138" s="75">
        <v>-9.2999999999999992E-3</v>
      </c>
      <c r="D138" s="105">
        <f>0.0130076681982334*24</f>
        <v>0.31218403675760159</v>
      </c>
      <c r="E138" s="89">
        <f t="shared" ref="E138:E141" si="13">(LN(2)/D138)*24</f>
        <v>53.28758160160352</v>
      </c>
      <c r="F138" s="17" t="s">
        <v>56</v>
      </c>
      <c r="G138" s="77">
        <v>3.54</v>
      </c>
      <c r="H138" s="3">
        <v>61</v>
      </c>
      <c r="I138" s="76">
        <v>3.0499999999999999E-2</v>
      </c>
      <c r="J138" s="76"/>
      <c r="K138" s="107"/>
      <c r="N138" s="3">
        <v>55.3</v>
      </c>
      <c r="O138" s="76">
        <v>-1.23E-2</v>
      </c>
      <c r="P138" s="92">
        <f>0.0179205376458228*24</f>
        <v>0.43009290349974716</v>
      </c>
      <c r="Q138" s="107">
        <f t="shared" ref="Q138:Q141" si="14">(LN(2)/P138)*24</f>
        <v>38.678927734152829</v>
      </c>
      <c r="R138" s="17" t="s">
        <v>57</v>
      </c>
      <c r="S138" s="106">
        <v>3.24</v>
      </c>
    </row>
    <row r="139" spans="1:19" x14ac:dyDescent="0.35">
      <c r="A139" s="54">
        <v>43416.714774780092</v>
      </c>
      <c r="B139" s="3">
        <v>88.417543859649129</v>
      </c>
      <c r="C139" s="75"/>
      <c r="D139" s="75"/>
      <c r="E139" s="89"/>
      <c r="H139" s="3">
        <v>76.191666666666649</v>
      </c>
      <c r="I139" s="75"/>
      <c r="J139" s="75"/>
      <c r="K139" s="107"/>
      <c r="N139" s="3">
        <v>66.36904761904762</v>
      </c>
      <c r="O139" s="75"/>
      <c r="P139" s="75"/>
      <c r="Q139" s="107"/>
      <c r="S139" s="96"/>
    </row>
    <row r="140" spans="1:19" x14ac:dyDescent="0.35">
      <c r="A140" s="55">
        <v>43418.579160208334</v>
      </c>
      <c r="B140" s="3">
        <v>73.72114137483787</v>
      </c>
      <c r="C140" s="76">
        <v>2.23E-2</v>
      </c>
      <c r="D140" s="105">
        <f>0.0138677919299807*24</f>
        <v>0.33282700631953677</v>
      </c>
      <c r="E140" s="89">
        <f t="shared" si="13"/>
        <v>49.982519499837196</v>
      </c>
      <c r="F140" s="17" t="s">
        <v>86</v>
      </c>
      <c r="G140" s="3">
        <v>3.2</v>
      </c>
      <c r="H140" s="3">
        <v>65.846104725415074</v>
      </c>
      <c r="I140" s="76">
        <v>7.6999999999999999E-2</v>
      </c>
      <c r="J140" s="92">
        <f>0.0163581295247748*24</f>
        <v>0.39259510859459518</v>
      </c>
      <c r="K140" s="107">
        <f t="shared" si="12"/>
        <v>42.373254198174457</v>
      </c>
      <c r="L140" s="17" t="s">
        <v>53</v>
      </c>
      <c r="M140" s="3">
        <v>2.96</v>
      </c>
      <c r="N140" s="3">
        <v>62.375992063492056</v>
      </c>
      <c r="O140" s="76">
        <v>4.7399999999999998E-2</v>
      </c>
      <c r="P140" s="92">
        <f>0.0167993788894756*24</f>
        <v>0.40318509334741442</v>
      </c>
      <c r="Q140" s="107">
        <f t="shared" si="14"/>
        <v>41.260286176067197</v>
      </c>
      <c r="R140" s="17" t="s">
        <v>55</v>
      </c>
      <c r="S140" s="96">
        <v>3.35</v>
      </c>
    </row>
    <row r="141" spans="1:19" x14ac:dyDescent="0.35">
      <c r="A141" s="55">
        <v>43418.579160208334</v>
      </c>
      <c r="B141" s="3">
        <v>73.8</v>
      </c>
      <c r="C141" s="76">
        <v>2.23E-2</v>
      </c>
      <c r="D141" s="105">
        <f>0.0138677919299807*24</f>
        <v>0.33282700631953677</v>
      </c>
      <c r="E141" s="89">
        <f t="shared" si="13"/>
        <v>49.982519499837196</v>
      </c>
      <c r="F141" s="17" t="s">
        <v>52</v>
      </c>
      <c r="G141" s="3">
        <v>3.17</v>
      </c>
      <c r="H141" s="3">
        <v>66</v>
      </c>
      <c r="I141" s="76">
        <v>7.6999999999999999E-2</v>
      </c>
      <c r="J141" s="92">
        <f>0.0163581295247748*24</f>
        <v>0.39259510859459518</v>
      </c>
      <c r="K141" s="107">
        <f t="shared" si="12"/>
        <v>42.373254198174457</v>
      </c>
      <c r="L141" s="17" t="s">
        <v>53</v>
      </c>
      <c r="M141" s="3">
        <v>2.96</v>
      </c>
      <c r="N141" s="3">
        <v>62.5</v>
      </c>
      <c r="O141" s="76">
        <v>4.7399999999999998E-2</v>
      </c>
      <c r="P141" s="92">
        <f>0.0167993788894756*24</f>
        <v>0.40318509334741442</v>
      </c>
      <c r="Q141" s="107">
        <f t="shared" si="14"/>
        <v>41.260286176067197</v>
      </c>
      <c r="R141" s="17" t="s">
        <v>55</v>
      </c>
      <c r="S141" s="96">
        <v>3.24</v>
      </c>
    </row>
    <row r="142" spans="1:19" ht="15" thickBot="1" x14ac:dyDescent="0.4">
      <c r="A142" s="56">
        <v>43419.404104108791</v>
      </c>
      <c r="B142" s="57">
        <v>75.634666666666675</v>
      </c>
      <c r="C142" s="57"/>
      <c r="D142" s="57"/>
      <c r="E142" s="57"/>
      <c r="F142" s="57"/>
      <c r="G142" s="57"/>
      <c r="H142" s="57">
        <v>68.606666666666683</v>
      </c>
      <c r="I142" s="57"/>
      <c r="J142" s="57"/>
      <c r="K142" s="57"/>
      <c r="L142" s="57"/>
      <c r="M142" s="57"/>
      <c r="N142" s="57">
        <v>62.750000000000014</v>
      </c>
      <c r="O142" s="57"/>
      <c r="P142" s="57"/>
      <c r="Q142" s="57"/>
      <c r="R142" s="57"/>
      <c r="S142" s="10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18h experiment</vt:lpstr>
      <vt:lpstr>10h experiment</vt:lpstr>
      <vt:lpstr>30h experiment</vt:lpstr>
      <vt:lpstr>70h experiment</vt:lpstr>
      <vt:lpstr>Turnover Times</vt:lpstr>
      <vt:lpstr>Doubling Times from 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Zhou</dc:creator>
  <cp:lastModifiedBy>Alice Zhou</cp:lastModifiedBy>
  <dcterms:created xsi:type="dcterms:W3CDTF">2019-03-12T16:59:00Z</dcterms:created>
  <dcterms:modified xsi:type="dcterms:W3CDTF">2019-04-20T23:23:13Z</dcterms:modified>
</cp:coreProperties>
</file>