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gom\Desktop\EXCEL ALICE\"/>
    </mc:Choice>
  </mc:AlternateContent>
  <xr:revisionPtr revIDLastSave="0" documentId="13_ncr:1_{3D968905-7D08-4BF0-8835-091309E8C36A}" xr6:coauthVersionLast="47" xr6:coauthVersionMax="47" xr10:uidLastSave="{00000000-0000-0000-0000-000000000000}"/>
  <bookViews>
    <workbookView xWindow="-120" yWindow="-120" windowWidth="29040" windowHeight="15720" firstSheet="1" activeTab="1" xr2:uid="{A88EFB4F-8D8F-48C1-BF08-609E25A7B135}"/>
  </bookViews>
  <sheets>
    <sheet name="Dados de Investimento1" sheetId="2" r:id="rId1"/>
    <sheet name="Planilha2" sheetId="3" r:id="rId2"/>
    <sheet name="Planilha1" sheetId="4" r:id="rId3"/>
  </sheets>
  <definedNames>
    <definedName name="aporte">Planilha2!$D$20</definedName>
    <definedName name="Patrimonios">Planilha2!$B$23</definedName>
    <definedName name="qtd_anos">Planilha2!$D$21</definedName>
    <definedName name="rendimento_carteira">Planilha2!$D$14</definedName>
    <definedName name="Salario">Planilha2!$D$13</definedName>
    <definedName name="Taxa_mensal">Planilha2!$D$22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3" l="1"/>
  <c r="C40" i="3"/>
  <c r="A9" i="4"/>
  <c r="A10" i="4"/>
  <c r="A11" i="4"/>
  <c r="A12" i="4"/>
  <c r="A13" i="4"/>
  <c r="A14" i="4"/>
  <c r="A15" i="4"/>
  <c r="A16" i="4"/>
  <c r="A17" i="4"/>
  <c r="A18" i="4"/>
  <c r="A19" i="4"/>
  <c r="A20" i="4"/>
  <c r="A4" i="4"/>
  <c r="A5" i="4"/>
  <c r="A6" i="4"/>
  <c r="A7" i="4"/>
  <c r="A8" i="4"/>
  <c r="A3" i="4"/>
  <c r="C43" i="3"/>
  <c r="C45" i="3"/>
  <c r="C44" i="3"/>
  <c r="D23" i="3"/>
  <c r="D24" i="3" s="1"/>
  <c r="C28" i="3"/>
  <c r="D28" i="3" s="1"/>
  <c r="C32" i="3"/>
  <c r="D32" i="3" s="1"/>
  <c r="C31" i="3"/>
  <c r="D31" i="3" s="1"/>
  <c r="C30" i="3"/>
  <c r="D30" i="3" s="1"/>
  <c r="C29" i="3"/>
  <c r="D29" i="3" s="1"/>
  <c r="D40" i="3" l="1"/>
  <c r="D45" i="3"/>
  <c r="D44" i="3"/>
  <c r="D43" i="3"/>
  <c r="C42" i="3"/>
  <c r="D42" i="3" s="1"/>
  <c r="C41" i="3"/>
  <c r="D41" i="3" s="1"/>
  <c r="D46" i="3" l="1"/>
</calcChain>
</file>

<file path=xl/sharedStrings.xml><?xml version="1.0" encoding="utf-8"?>
<sst xmlns="http://schemas.openxmlformats.org/spreadsheetml/2006/main" count="70" uniqueCount="35">
  <si>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</si>
  <si>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</si>
  <si>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</si>
  <si>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</si>
  <si>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</si>
  <si>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</si>
  <si>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Quantos em 2 anos?</t>
  </si>
  <si>
    <t>Quantos em 5 anos?</t>
  </si>
  <si>
    <t>Quantos em 10 anos?</t>
  </si>
  <si>
    <t>Quantos em 20 anos?</t>
  </si>
  <si>
    <t>Quantos em 30 anos?</t>
  </si>
  <si>
    <t>Cenário</t>
  </si>
  <si>
    <t>Dividendo</t>
  </si>
  <si>
    <t>Configurações</t>
  </si>
  <si>
    <t>Rendimento de Carteira</t>
  </si>
  <si>
    <t>Salário</t>
  </si>
  <si>
    <t>Sugestão de Investimento</t>
  </si>
  <si>
    <t xml:space="preserve"> </t>
  </si>
  <si>
    <t>Conservador</t>
  </si>
  <si>
    <t>Moderado</t>
  </si>
  <si>
    <t>Agressivo</t>
  </si>
  <si>
    <t xml:space="preserve">VALOR A SER INVESTIDO POR MÊS </t>
  </si>
  <si>
    <t>PERFIL</t>
  </si>
  <si>
    <t>TIPO DE FI</t>
  </si>
  <si>
    <t>TIPO DE FII</t>
  </si>
  <si>
    <t>Percentual sugerido</t>
  </si>
  <si>
    <t>valor</t>
  </si>
  <si>
    <t>PAPEL</t>
  </si>
  <si>
    <t>TIJOLO</t>
  </si>
  <si>
    <t>HIBRIDO</t>
  </si>
  <si>
    <t>FOFs</t>
  </si>
  <si>
    <t>DESENVOLVIMENTO</t>
  </si>
  <si>
    <t>HOTELARIAS</t>
  </si>
  <si>
    <t>%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</si>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</sst>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8"/>
      <color theme="0"/>
      <name val="Segoe UI Semibold"/>
      <family val="2"/>
    </font>
    <font>
      <b/>
      <sz val="14"/>
      <color theme="0"/>
      <name val="Segoe UI Semibold"/>
      <family val="2"/>
    </font>
    <font>
      <sz val="14"/>
      <color theme="1"/>
      <name val="Segoe UI"/>
      <family val="2"/>
    </font>
    <font>
      <b/>
      <sz val="14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2"/>
      </left>
      <right/>
      <top/>
      <bottom style="medium">
        <color theme="2"/>
      </bottom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/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/>
      <top style="medium">
        <color theme="2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6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0" fontId="2" fillId="3" borderId="3" xfId="0" applyFont="1" applyFill="1" applyBorder="1"/>
    <xf numFmtId="8" fontId="0" fillId="0" borderId="0" xfId="0" applyNumberFormat="1"/>
    <xf numFmtId="0" fontId="3" fillId="4" borderId="0" xfId="0" applyFont="1" applyFill="1"/>
    <xf numFmtId="0" fontId="2" fillId="0" borderId="0" xfId="0" applyFont="1"/>
    <xf numFmtId="0" fontId="2" fillId="3" borderId="4" xfId="0" applyFont="1" applyFill="1" applyBorder="1"/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left" indent="3"/>
    </xf>
    <xf numFmtId="0" fontId="8" fillId="0" borderId="7" xfId="0" applyFont="1" applyBorder="1" applyAlignment="1">
      <alignment horizontal="left" indent="3"/>
    </xf>
    <xf numFmtId="164" fontId="8" fillId="0" borderId="19" xfId="0" applyNumberFormat="1" applyFont="1" applyBorder="1" applyAlignment="1">
      <alignment horizontal="center"/>
    </xf>
    <xf numFmtId="10" fontId="8" fillId="0" borderId="19" xfId="0" applyNumberFormat="1" applyFont="1" applyBorder="1" applyAlignment="1">
      <alignment horizontal="center"/>
    </xf>
    <xf numFmtId="0" fontId="8" fillId="7" borderId="10" xfId="0" applyFont="1" applyFill="1" applyBorder="1" applyAlignment="1">
      <alignment horizontal="left" indent="3"/>
    </xf>
    <xf numFmtId="8" fontId="8" fillId="7" borderId="8" xfId="0" applyNumberFormat="1" applyFont="1" applyFill="1" applyBorder="1" applyAlignment="1">
      <alignment horizontal="center"/>
    </xf>
    <xf numFmtId="8" fontId="8" fillId="7" borderId="14" xfId="0" applyNumberFormat="1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left" indent="3"/>
    </xf>
    <xf numFmtId="8" fontId="8" fillId="7" borderId="9" xfId="0" applyNumberFormat="1" applyFont="1" applyFill="1" applyBorder="1" applyAlignment="1">
      <alignment horizontal="center"/>
    </xf>
    <xf numFmtId="0" fontId="8" fillId="7" borderId="12" xfId="0" applyFont="1" applyFill="1" applyBorder="1" applyAlignment="1">
      <alignment horizontal="left" indent="3"/>
    </xf>
    <xf numFmtId="8" fontId="8" fillId="7" borderId="13" xfId="0" applyNumberFormat="1" applyFont="1" applyFill="1" applyBorder="1" applyAlignment="1">
      <alignment horizontal="center"/>
    </xf>
    <xf numFmtId="8" fontId="8" fillId="7" borderId="6" xfId="0" applyNumberFormat="1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left" indent="3"/>
    </xf>
    <xf numFmtId="0" fontId="8" fillId="7" borderId="21" xfId="0" applyFont="1" applyFill="1" applyBorder="1" applyAlignment="1">
      <alignment horizontal="left" indent="3"/>
    </xf>
    <xf numFmtId="164" fontId="8" fillId="7" borderId="22" xfId="0" applyNumberFormat="1" applyFont="1" applyFill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0" fontId="9" fillId="0" borderId="7" xfId="0" applyNumberFormat="1" applyFont="1" applyBorder="1" applyAlignment="1">
      <alignment horizontal="center"/>
    </xf>
    <xf numFmtId="10" fontId="9" fillId="0" borderId="7" xfId="0" applyNumberFormat="1" applyFont="1" applyBorder="1" applyAlignment="1">
      <alignment horizontal="center"/>
    </xf>
    <xf numFmtId="0" fontId="9" fillId="7" borderId="7" xfId="0" applyFont="1" applyFill="1" applyBorder="1" applyAlignment="1">
      <alignment horizontal="left" indent="3"/>
    </xf>
    <xf numFmtId="8" fontId="9" fillId="7" borderId="7" xfId="0" applyNumberFormat="1" applyFont="1" applyFill="1" applyBorder="1" applyAlignment="1">
      <alignment horizontal="center"/>
    </xf>
    <xf numFmtId="0" fontId="5" fillId="6" borderId="0" xfId="2"/>
    <xf numFmtId="0" fontId="5" fillId="6" borderId="0" xfId="2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8" borderId="0" xfId="0" applyFont="1" applyFill="1" applyAlignment="1">
      <alignment horizontal="center"/>
    </xf>
    <xf numFmtId="164" fontId="1" fillId="8" borderId="0" xfId="1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23" xfId="0" applyBorder="1"/>
    <xf numFmtId="0" fontId="0" fillId="0" borderId="23" xfId="0" applyBorder="1" applyAlignment="1">
      <alignment horizontal="center"/>
    </xf>
    <xf numFmtId="9" fontId="0" fillId="0" borderId="23" xfId="0" applyNumberFormat="1" applyBorder="1"/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Planilha2!$B$40:$B$45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Planilha2!$C$40:$C$45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A-4902-85D6-0C9C01BA9F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571500</xdr:colOff>
      <xdr:row>0</xdr:row>
      <xdr:rowOff>19050</xdr:rowOff>
    </xdr:from>
    <xdr:to>
      <xdr:col>2</xdr:col>
      <xdr:colOff>1209675</xdr:colOff>
      <xdr:row>7</xdr:row>
      <xdr:rowOff>180974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974FBE8-C6B7-48B5-9C3E-477BDF71A3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541" t="11941" r="-66823" b="-254477"/>
        <a:stretch/>
      </xdr:blipFill>
      <xdr:spPr>
        <a:xfrm>
          <a:off x="571500" y="19050"/>
          <a:ext cx="3705225" cy="1523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24848</xdr:colOff>
      <xdr:row>0</xdr:row>
      <xdr:rowOff>82826</xdr:rowOff>
    </xdr:from>
    <xdr:to>
      <xdr:col>3</xdr:col>
      <xdr:colOff>1548847</xdr:colOff>
      <xdr:row>9</xdr:row>
      <xdr:rowOff>83217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CED0897-F4D7-4660-8A5B-CF3E625EA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65" y="82826"/>
          <a:ext cx="6278217" cy="1714891"/>
        </a:xfrm>
        <a:prstGeom prst="rect">
          <a:avLst/>
        </a:prstGeom>
      </xdr:spPr>
    </xdr:pic>
    <xdr:clientData/>
  </xdr:twoCellAnchor>
  <xdr:twoCellAnchor>
    <xdr:from>
      <xdr:col>1</xdr:col>
      <xdr:colOff>1010480</xdr:colOff>
      <xdr:row>48</xdr:row>
      <xdr:rowOff>152400</xdr:rowOff>
    </xdr:from>
    <xdr:to>
      <xdr:col>3</xdr:col>
      <xdr:colOff>828262</xdr:colOff>
      <xdr:row>63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26A3C0-6D98-410F-A624-EFB0BDCE4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4B5A-54D4-4449-86B3-25E6FA76C34C}">
  <dimension ref="A1:F4"/>
  <sheetViews>
    <sheetView showGridLines="0" zoomScaleNormal="100" workbookViewId="0">
      <selection activeCell="C16" sqref="C16"/>
    </sheetView>
  </sheetViews>
  <sheetFormatPr defaultRowHeight="15" x14ac:dyDescent="0.25"/>
  <cols>
    <col min="1" max="1" width="20.42578125" customWidth="1"/>
    <col min="2" max="2" width="25.5703125" customWidth="1"/>
    <col min="3" max="3" width="46.7109375" customWidth="1"/>
    <col min="4" max="4" width="26.85546875" customWidth="1"/>
  </cols>
  <sheetData>
    <row r="1" spans="1:6" x14ac:dyDescent="0.25">
      <c r="B1" s="1"/>
      <c r="C1" s="2"/>
      <c r="D1" s="2"/>
      <c r="E1" s="2"/>
      <c r="F1" s="2"/>
    </row>
    <row r="2" spans="1:6" x14ac:dyDescent="0.25">
      <c r="B2" s="1"/>
      <c r="C2" s="2"/>
      <c r="D2" s="2"/>
      <c r="E2" s="2"/>
      <c r="F2" s="2"/>
    </row>
    <row r="3" spans="1:6" ht="17.25" customHeight="1" x14ac:dyDescent="0.25">
      <c r="A3" s="5"/>
      <c r="B3" s="4"/>
      <c r="C3" s="4"/>
      <c r="D3" s="6"/>
      <c r="E3" s="3"/>
      <c r="F3" s="3"/>
    </row>
    <row r="4" spans="1:6" x14ac:dyDescent="0.25">
      <c r="B4" s="7"/>
      <c r="C4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094F0-298C-4AF0-A011-B7C0F2F94382}">
  <dimension ref="A10:G77"/>
  <sheetViews>
    <sheetView showGridLines="0" tabSelected="1" topLeftCell="A52" zoomScale="115" zoomScaleNormal="115" workbookViewId="0">
      <selection activeCell="F57" sqref="F57"/>
    </sheetView>
  </sheetViews>
  <sheetFormatPr defaultColWidth="0" defaultRowHeight="15" x14ac:dyDescent="0.25"/>
  <cols>
    <col min="1" max="1" width="14.140625" customWidth="1"/>
    <col min="2" max="2" width="37.42578125" customWidth="1"/>
    <col min="3" max="3" width="33.85546875" customWidth="1"/>
    <col min="4" max="4" width="23.5703125" customWidth="1"/>
    <col min="5" max="5" width="24" customWidth="1"/>
    <col min="6" max="6" width="15.140625" customWidth="1"/>
    <col min="7" max="7" width="9.140625" customWidth="1"/>
    <col min="8" max="11" width="9.140625" hidden="1" customWidth="1"/>
    <col min="12" max="16384" width="9.140625" hidden="1"/>
  </cols>
  <sheetData>
    <row r="10" spans="2:4" ht="15.75" thickBot="1" x14ac:dyDescent="0.3"/>
    <row r="11" spans="2:4" ht="15" customHeight="1" x14ac:dyDescent="0.25">
      <c r="B11" s="13" t="s">
        <v>13</v>
      </c>
      <c r="C11" s="14"/>
      <c r="D11" s="15"/>
    </row>
    <row r="12" spans="2:4" ht="15" customHeight="1" x14ac:dyDescent="0.25">
      <c r="B12" s="16"/>
      <c r="C12" s="17"/>
      <c r="D12" s="18"/>
    </row>
    <row r="13" spans="2:4" ht="20.25" x14ac:dyDescent="0.35">
      <c r="B13" s="31" t="s">
        <v>15</v>
      </c>
      <c r="C13" s="32"/>
      <c r="D13" s="33">
        <v>4200</v>
      </c>
    </row>
    <row r="14" spans="2:4" ht="20.25" x14ac:dyDescent="0.35">
      <c r="B14" s="31" t="s">
        <v>14</v>
      </c>
      <c r="C14" s="32"/>
      <c r="D14" s="34">
        <v>6.0000000000000001E-3</v>
      </c>
    </row>
    <row r="15" spans="2:4" ht="21" thickBot="1" x14ac:dyDescent="0.4">
      <c r="B15" s="43" t="s">
        <v>16</v>
      </c>
      <c r="C15" s="44"/>
      <c r="D15" s="45">
        <v>600</v>
      </c>
    </row>
    <row r="16" spans="2:4" ht="19.5" thickBot="1" x14ac:dyDescent="0.35">
      <c r="B16" s="11"/>
      <c r="C16" s="11"/>
      <c r="D16" s="11"/>
    </row>
    <row r="17" spans="1:4" ht="15.75" customHeight="1" x14ac:dyDescent="0.25">
      <c r="B17" s="19" t="s">
        <v>5</v>
      </c>
      <c r="C17" s="20"/>
      <c r="D17" s="21"/>
    </row>
    <row r="18" spans="1:4" ht="18.75" customHeight="1" x14ac:dyDescent="0.25">
      <c r="B18" s="22"/>
      <c r="C18" s="23"/>
      <c r="D18" s="24"/>
    </row>
    <row r="19" spans="1:4" ht="3.75" customHeight="1" x14ac:dyDescent="0.3">
      <c r="B19" s="8"/>
      <c r="C19" s="12"/>
      <c r="D19" s="12"/>
    </row>
    <row r="20" spans="1:4" ht="20.25" x14ac:dyDescent="0.35">
      <c r="B20" s="32" t="s">
        <v>0</v>
      </c>
      <c r="C20" s="32"/>
      <c r="D20" s="46">
        <v>200</v>
      </c>
    </row>
    <row r="21" spans="1:4" ht="20.25" x14ac:dyDescent="0.35">
      <c r="B21" s="32" t="s">
        <v>1</v>
      </c>
      <c r="C21" s="32"/>
      <c r="D21" s="47">
        <v>5</v>
      </c>
    </row>
    <row r="22" spans="1:4" ht="20.25" x14ac:dyDescent="0.35">
      <c r="A22" t="s">
        <v>17</v>
      </c>
      <c r="B22" s="32" t="s">
        <v>2</v>
      </c>
      <c r="C22" s="32"/>
      <c r="D22" s="48">
        <v>1.0789999999999999E-2</v>
      </c>
    </row>
    <row r="23" spans="1:4" ht="20.25" x14ac:dyDescent="0.35">
      <c r="B23" s="49" t="s">
        <v>3</v>
      </c>
      <c r="C23" s="49"/>
      <c r="D23" s="50">
        <f>FV(Taxa_mensal,qtd_anos*12,aporte*-1)</f>
        <v>16755.382799697527</v>
      </c>
    </row>
    <row r="24" spans="1:4" ht="20.25" x14ac:dyDescent="0.35">
      <c r="B24" s="49" t="s">
        <v>4</v>
      </c>
      <c r="C24" s="49"/>
      <c r="D24" s="50">
        <f>D23*rendimento_carteira</f>
        <v>100.53229679818516</v>
      </c>
    </row>
    <row r="25" spans="1:4" ht="19.5" thickBot="1" x14ac:dyDescent="0.35">
      <c r="B25" s="11"/>
      <c r="C25" s="11"/>
      <c r="D25" s="11"/>
    </row>
    <row r="26" spans="1:4" ht="15" customHeight="1" x14ac:dyDescent="0.25">
      <c r="B26" s="25" t="s">
        <v>11</v>
      </c>
      <c r="C26" s="26"/>
      <c r="D26" s="29" t="s">
        <v>12</v>
      </c>
    </row>
    <row r="27" spans="1:4" x14ac:dyDescent="0.25">
      <c r="B27" s="27"/>
      <c r="C27" s="28"/>
      <c r="D27" s="30"/>
    </row>
    <row r="28" spans="1:4" ht="21" thickBot="1" x14ac:dyDescent="0.4">
      <c r="A28" s="10">
        <v>2</v>
      </c>
      <c r="B28" s="35" t="s">
        <v>6</v>
      </c>
      <c r="C28" s="36">
        <f>FV($D$22,A$28*12,D20*-1)</f>
        <v>5445.5254595290435</v>
      </c>
      <c r="D28" s="37">
        <f>C28*rendimento_carteira</f>
        <v>32.673152757174265</v>
      </c>
    </row>
    <row r="29" spans="1:4" ht="21" thickBot="1" x14ac:dyDescent="0.4">
      <c r="A29" s="10">
        <v>5</v>
      </c>
      <c r="B29" s="38" t="s">
        <v>7</v>
      </c>
      <c r="C29" s="39">
        <f>FV($D$22,A$29*12,D20*-1)</f>
        <v>16755.382799697527</v>
      </c>
      <c r="D29" s="37">
        <f>C29*rendimento_carteira</f>
        <v>100.53229679818516</v>
      </c>
    </row>
    <row r="30" spans="1:4" ht="21" thickBot="1" x14ac:dyDescent="0.4">
      <c r="A30" s="10">
        <v>10</v>
      </c>
      <c r="B30" s="38" t="s">
        <v>8</v>
      </c>
      <c r="C30" s="39">
        <f>FV($D$22,10*12,D20*-1)</f>
        <v>48656.842506034438</v>
      </c>
      <c r="D30" s="37">
        <f>C30*rendimento_carteira</f>
        <v>291.94105503620665</v>
      </c>
    </row>
    <row r="31" spans="1:4" ht="21" thickBot="1" x14ac:dyDescent="0.4">
      <c r="A31" s="10">
        <v>20</v>
      </c>
      <c r="B31" s="38" t="s">
        <v>9</v>
      </c>
      <c r="C31" s="39">
        <f>FV($D$22,20*12,D20*-1)</f>
        <v>225039.68001941612</v>
      </c>
      <c r="D31" s="37">
        <f>C31*rendimento_carteira</f>
        <v>1350.2380801164968</v>
      </c>
    </row>
    <row r="32" spans="1:4" ht="21" thickBot="1" x14ac:dyDescent="0.4">
      <c r="A32" s="10">
        <v>30</v>
      </c>
      <c r="B32" s="40" t="s">
        <v>10</v>
      </c>
      <c r="C32" s="41">
        <f>FV($D$22,30*12,D20*-1)</f>
        <v>864433.93100094295</v>
      </c>
      <c r="D32" s="42">
        <f>C32*rendimento_carteira</f>
        <v>5186.6035860056581</v>
      </c>
    </row>
    <row r="33" spans="1:4" x14ac:dyDescent="0.25">
      <c r="A33" s="10"/>
      <c r="D33" s="9"/>
    </row>
    <row r="36" spans="1:4" x14ac:dyDescent="0.25">
      <c r="B36" s="51" t="s">
        <v>22</v>
      </c>
      <c r="C36" s="52" t="s">
        <v>18</v>
      </c>
      <c r="D36" s="52"/>
    </row>
    <row r="37" spans="1:4" x14ac:dyDescent="0.25">
      <c r="B37" t="s">
        <v>21</v>
      </c>
      <c r="C37" s="54">
        <f>aporte</f>
        <v>200</v>
      </c>
      <c r="D37" s="54"/>
    </row>
    <row r="39" spans="1:4" x14ac:dyDescent="0.25">
      <c r="A39" s="53"/>
      <c r="B39" s="57" t="s">
        <v>24</v>
      </c>
      <c r="C39" s="57" t="s">
        <v>25</v>
      </c>
      <c r="D39" s="57" t="s">
        <v>26</v>
      </c>
    </row>
    <row r="40" spans="1:4" x14ac:dyDescent="0.25">
      <c r="B40" s="53" t="s">
        <v>27</v>
      </c>
      <c r="C40" s="55">
        <f>VLOOKUP($C$36&amp;"-"&amp;B40,Planilha1!A1:$D$20,4,FALSE)</f>
        <v>0.3</v>
      </c>
      <c r="D40" s="56">
        <f>C40*$C$37</f>
        <v>60</v>
      </c>
    </row>
    <row r="41" spans="1:4" x14ac:dyDescent="0.25">
      <c r="B41" s="53" t="s">
        <v>28</v>
      </c>
      <c r="C41" s="55">
        <f>VLOOKUP($C$36&amp;"-"&amp;B41,Planilha1!A2:$D$20,4,FALSE)</f>
        <v>0.5</v>
      </c>
      <c r="D41" s="56">
        <f t="shared" ref="D41:D45" si="0">C41*$C$37</f>
        <v>100</v>
      </c>
    </row>
    <row r="42" spans="1:4" x14ac:dyDescent="0.25">
      <c r="B42" s="53" t="s">
        <v>29</v>
      </c>
      <c r="C42" s="55">
        <f>VLOOKUP($C$36&amp;"-"&amp;B42,Planilha1!A3:$D$20,4,FALSE)</f>
        <v>0.1</v>
      </c>
      <c r="D42" s="56">
        <f t="shared" si="0"/>
        <v>20</v>
      </c>
    </row>
    <row r="43" spans="1:4" x14ac:dyDescent="0.25">
      <c r="B43" s="53" t="s">
        <v>30</v>
      </c>
      <c r="C43" s="55">
        <f>VLOOKUP($C$36&amp;"-"&amp;B43,Planilha1!A4:$D$20,4,FALSE)</f>
        <v>0.1</v>
      </c>
      <c r="D43" s="56">
        <f t="shared" si="0"/>
        <v>20</v>
      </c>
    </row>
    <row r="44" spans="1:4" x14ac:dyDescent="0.25">
      <c r="B44" s="53" t="s">
        <v>31</v>
      </c>
      <c r="C44" s="55">
        <f>VLOOKUP($C$36&amp;"-"&amp;B44,Planilha1!A5:$D$20,4,FALSE)</f>
        <v>0</v>
      </c>
      <c r="D44" s="56">
        <f t="shared" si="0"/>
        <v>0</v>
      </c>
    </row>
    <row r="45" spans="1:4" x14ac:dyDescent="0.25">
      <c r="B45" s="53" t="s">
        <v>32</v>
      </c>
      <c r="C45" s="55">
        <f>VLOOKUP($C$36&amp;"-"&amp;B45,Planilha1!A6:$D$20,4,FALSE)</f>
        <v>0</v>
      </c>
      <c r="D45" s="56">
        <f t="shared" si="0"/>
        <v>0</v>
      </c>
    </row>
    <row r="46" spans="1:4" x14ac:dyDescent="0.25">
      <c r="B46" s="57"/>
      <c r="C46" s="57"/>
      <c r="D46" s="58">
        <f>SUM(D40:D45)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</sheetData>
  <mergeCells count="14">
    <mergeCell ref="C36:D36"/>
    <mergeCell ref="C37:D37"/>
    <mergeCell ref="D26:D27"/>
    <mergeCell ref="B11:D12"/>
    <mergeCell ref="B13:C13"/>
    <mergeCell ref="B14:C14"/>
    <mergeCell ref="B15:C15"/>
    <mergeCell ref="B17:D18"/>
    <mergeCell ref="B20:C20"/>
    <mergeCell ref="B21:C21"/>
    <mergeCell ref="B23:C23"/>
    <mergeCell ref="B22:C22"/>
    <mergeCell ref="B24:C24"/>
    <mergeCell ref="B26:C27"/>
  </mergeCells>
  <dataValidations count="1">
    <dataValidation type="list" allowBlank="1" showInputMessage="1" showErrorMessage="1" sqref="C36" xr:uid="{E9B12AF9-C430-4A47-B684-2F7E4F236CA8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1146-71DD-408C-9D36-86AAB8E0B6BA}">
  <dimension ref="A2:D20"/>
  <sheetViews>
    <sheetView topLeftCell="A10" workbookViewId="0">
      <selection activeCell="G13" sqref="G13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</cols>
  <sheetData>
    <row r="2" spans="1:4" x14ac:dyDescent="0.25">
      <c r="A2" t="s">
        <v>34</v>
      </c>
      <c r="B2" t="s">
        <v>22</v>
      </c>
      <c r="C2" t="s">
        <v>23</v>
      </c>
      <c r="D2" t="s">
        <v>33</v>
      </c>
    </row>
    <row r="3" spans="1:4" x14ac:dyDescent="0.25">
      <c r="A3" t="str">
        <f>B3&amp;"-"&amp;C3</f>
        <v>Conservador-PAPEL</v>
      </c>
      <c r="B3" s="53" t="s">
        <v>18</v>
      </c>
      <c r="C3" s="53" t="s">
        <v>27</v>
      </c>
      <c r="D3" s="55">
        <v>0.3</v>
      </c>
    </row>
    <row r="4" spans="1:4" x14ac:dyDescent="0.25">
      <c r="A4" t="str">
        <f t="shared" ref="A4:A20" si="0">B4&amp;"-"&amp;C4</f>
        <v>Conservador-TIJOLO</v>
      </c>
      <c r="B4" s="53" t="s">
        <v>18</v>
      </c>
      <c r="C4" s="53" t="s">
        <v>28</v>
      </c>
      <c r="D4" s="55">
        <v>0.5</v>
      </c>
    </row>
    <row r="5" spans="1:4" x14ac:dyDescent="0.25">
      <c r="A5" t="str">
        <f t="shared" si="0"/>
        <v>Conservador-HIBRIDO</v>
      </c>
      <c r="B5" s="53" t="s">
        <v>18</v>
      </c>
      <c r="C5" s="53" t="s">
        <v>29</v>
      </c>
      <c r="D5" s="55">
        <v>0.1</v>
      </c>
    </row>
    <row r="6" spans="1:4" x14ac:dyDescent="0.25">
      <c r="A6" t="str">
        <f t="shared" si="0"/>
        <v>Conservador-FOFs</v>
      </c>
      <c r="B6" s="53" t="s">
        <v>18</v>
      </c>
      <c r="C6" s="53" t="s">
        <v>30</v>
      </c>
      <c r="D6" s="55">
        <v>0.1</v>
      </c>
    </row>
    <row r="7" spans="1:4" x14ac:dyDescent="0.25">
      <c r="A7" t="str">
        <f t="shared" si="0"/>
        <v>Conservador-DESENVOLVIMENTO</v>
      </c>
      <c r="B7" s="53" t="s">
        <v>18</v>
      </c>
      <c r="C7" s="53" t="s">
        <v>31</v>
      </c>
      <c r="D7" s="55">
        <v>0</v>
      </c>
    </row>
    <row r="8" spans="1:4" s="60" customFormat="1" ht="15.75" thickBot="1" x14ac:dyDescent="0.3">
      <c r="A8" t="str">
        <f t="shared" si="0"/>
        <v>Conservador-HOTELARIAS</v>
      </c>
      <c r="B8" s="61" t="s">
        <v>18</v>
      </c>
      <c r="C8" s="61" t="s">
        <v>32</v>
      </c>
      <c r="D8" s="62">
        <v>0</v>
      </c>
    </row>
    <row r="9" spans="1:4" ht="15.75" thickBot="1" x14ac:dyDescent="0.3">
      <c r="A9" s="60" t="str">
        <f t="shared" si="0"/>
        <v>Moderado-PAPEL</v>
      </c>
      <c r="B9" s="59" t="s">
        <v>19</v>
      </c>
      <c r="C9" s="53" t="s">
        <v>27</v>
      </c>
      <c r="D9" s="55">
        <v>0.32</v>
      </c>
    </row>
    <row r="10" spans="1:4" ht="15.75" thickBot="1" x14ac:dyDescent="0.3">
      <c r="A10" s="60" t="str">
        <f t="shared" si="0"/>
        <v>Moderado-TIJOLO</v>
      </c>
      <c r="B10" t="s">
        <v>19</v>
      </c>
      <c r="C10" s="53" t="s">
        <v>28</v>
      </c>
      <c r="D10" s="55">
        <v>0.35</v>
      </c>
    </row>
    <row r="11" spans="1:4" ht="15.75" thickBot="1" x14ac:dyDescent="0.3">
      <c r="A11" s="60" t="str">
        <f t="shared" si="0"/>
        <v>Moderado-HIBRIDO</v>
      </c>
      <c r="B11" t="s">
        <v>19</v>
      </c>
      <c r="C11" s="53" t="s">
        <v>29</v>
      </c>
      <c r="D11" s="55">
        <v>0.08</v>
      </c>
    </row>
    <row r="12" spans="1:4" ht="15.75" thickBot="1" x14ac:dyDescent="0.3">
      <c r="A12" s="60" t="str">
        <f t="shared" si="0"/>
        <v>Moderado-FOFs</v>
      </c>
      <c r="B12" t="s">
        <v>19</v>
      </c>
      <c r="C12" s="53" t="s">
        <v>30</v>
      </c>
      <c r="D12" s="55">
        <v>0.05</v>
      </c>
    </row>
    <row r="13" spans="1:4" ht="15.75" thickBot="1" x14ac:dyDescent="0.3">
      <c r="A13" s="60" t="str">
        <f t="shared" si="0"/>
        <v>Moderado-DESENVOLVIMENTO</v>
      </c>
      <c r="B13" t="s">
        <v>19</v>
      </c>
      <c r="C13" s="53" t="s">
        <v>31</v>
      </c>
      <c r="D13" s="55">
        <v>0.1</v>
      </c>
    </row>
    <row r="14" spans="1:4" s="60" customFormat="1" ht="15.75" thickBot="1" x14ac:dyDescent="0.3">
      <c r="A14" s="60" t="str">
        <f t="shared" si="0"/>
        <v>Moderado-HOTELARIAS</v>
      </c>
      <c r="B14" s="60" t="s">
        <v>19</v>
      </c>
      <c r="C14" s="61" t="s">
        <v>32</v>
      </c>
      <c r="D14" s="62">
        <v>0.1</v>
      </c>
    </row>
    <row r="15" spans="1:4" ht="15.75" thickBot="1" x14ac:dyDescent="0.3">
      <c r="A15" s="60" t="str">
        <f t="shared" si="0"/>
        <v>Agressivo-PAPEL</v>
      </c>
      <c r="B15" t="s">
        <v>20</v>
      </c>
      <c r="C15" s="53" t="s">
        <v>27</v>
      </c>
      <c r="D15" s="55">
        <v>0.5</v>
      </c>
    </row>
    <row r="16" spans="1:4" ht="15.75" thickBot="1" x14ac:dyDescent="0.3">
      <c r="A16" s="60" t="str">
        <f t="shared" si="0"/>
        <v>Agressivo-TIJOLO</v>
      </c>
      <c r="B16" t="s">
        <v>20</v>
      </c>
      <c r="C16" s="53" t="s">
        <v>28</v>
      </c>
      <c r="D16" s="55">
        <v>0.1</v>
      </c>
    </row>
    <row r="17" spans="1:4" ht="15.75" thickBot="1" x14ac:dyDescent="0.3">
      <c r="A17" s="60" t="str">
        <f t="shared" si="0"/>
        <v>Agressivo-HIBRIDO</v>
      </c>
      <c r="B17" t="s">
        <v>20</v>
      </c>
      <c r="C17" s="53" t="s">
        <v>29</v>
      </c>
      <c r="D17" s="55">
        <v>0.05</v>
      </c>
    </row>
    <row r="18" spans="1:4" ht="15.75" thickBot="1" x14ac:dyDescent="0.3">
      <c r="A18" s="60" t="str">
        <f t="shared" si="0"/>
        <v>Agressivo-FOFs</v>
      </c>
      <c r="B18" t="s">
        <v>20</v>
      </c>
      <c r="C18" s="53" t="s">
        <v>30</v>
      </c>
      <c r="D18" s="55">
        <v>0.05</v>
      </c>
    </row>
    <row r="19" spans="1:4" ht="15.75" thickBot="1" x14ac:dyDescent="0.3">
      <c r="A19" s="60" t="str">
        <f t="shared" si="0"/>
        <v>Agressivo-DESENVOLVIMENTO</v>
      </c>
      <c r="B19" t="s">
        <v>20</v>
      </c>
      <c r="C19" s="53" t="s">
        <v>31</v>
      </c>
      <c r="D19" s="55">
        <v>0.2</v>
      </c>
    </row>
    <row r="20" spans="1:4" ht="15.75" thickBot="1" x14ac:dyDescent="0.3">
      <c r="A20" s="60" t="str">
        <f t="shared" si="0"/>
        <v>Agressivo-HOTELARIAS</v>
      </c>
      <c r="B20" t="s">
        <v>20</v>
      </c>
      <c r="C20" s="53" t="s">
        <v>32</v>
      </c>
      <c r="D20" s="5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Dados de Investimento1</vt:lpstr>
      <vt:lpstr>Planilha2</vt:lpstr>
      <vt:lpstr>Planilha1</vt:lpstr>
      <vt:lpstr>aporte</vt:lpstr>
      <vt:lpstr>Patrimonios</vt:lpstr>
      <vt:lpstr>qtd_anos</vt:lpstr>
      <vt:lpstr>rendimento_carteira</vt:lpstr>
      <vt:lpstr>Salario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Miler</dc:creator>
  <cp:lastModifiedBy>Iago Miler</cp:lastModifiedBy>
  <dcterms:created xsi:type="dcterms:W3CDTF">2025-05-25T15:02:43Z</dcterms:created>
  <dcterms:modified xsi:type="dcterms:W3CDTF">2025-06-26T22:17:08Z</dcterms:modified>
</cp:coreProperties>
</file>