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7" i="2" l="1"/>
  <c r="L8" i="2"/>
  <c r="L9" i="2"/>
  <c r="L10" i="2"/>
  <c r="L11" i="2"/>
  <c r="L12" i="2"/>
  <c r="L13" i="2"/>
  <c r="L14" i="2"/>
  <c r="L15" i="2"/>
  <c r="L16" i="2"/>
  <c r="L17" i="2"/>
  <c r="L6" i="2"/>
  <c r="J7" i="2"/>
  <c r="J8" i="2"/>
  <c r="J9" i="2"/>
  <c r="J10" i="2"/>
  <c r="J11" i="2"/>
  <c r="J12" i="2"/>
  <c r="J13" i="2"/>
  <c r="J14" i="2"/>
  <c r="J15" i="2"/>
  <c r="J16" i="2"/>
  <c r="J17" i="2"/>
  <c r="J6" i="2"/>
  <c r="F7" i="2"/>
  <c r="F8" i="2"/>
  <c r="F9" i="2"/>
  <c r="F10" i="2"/>
  <c r="F11" i="2"/>
  <c r="F12" i="2"/>
  <c r="F13" i="2"/>
  <c r="F14" i="2"/>
  <c r="F15" i="2"/>
  <c r="F16" i="2"/>
  <c r="F17" i="2"/>
  <c r="F6" i="2"/>
  <c r="I7" i="2"/>
  <c r="I8" i="2"/>
  <c r="I9" i="2"/>
  <c r="I10" i="2"/>
  <c r="I11" i="2"/>
  <c r="I12" i="2"/>
  <c r="I13" i="2"/>
  <c r="I14" i="2"/>
  <c r="I15" i="2"/>
  <c r="I16" i="2"/>
  <c r="I17" i="2"/>
  <c r="I6" i="2"/>
  <c r="E7" i="2"/>
  <c r="E8" i="2"/>
  <c r="E9" i="2"/>
  <c r="E10" i="2"/>
  <c r="E11" i="2"/>
  <c r="E12" i="2"/>
  <c r="E13" i="2"/>
  <c r="E14" i="2"/>
  <c r="E15" i="2"/>
  <c r="E16" i="2"/>
  <c r="E17" i="2"/>
  <c r="E6" i="2"/>
  <c r="C7" i="2"/>
  <c r="C8" i="2"/>
  <c r="C9" i="2"/>
  <c r="D9" i="2" s="1"/>
  <c r="C10" i="2"/>
  <c r="C11" i="2"/>
  <c r="D11" i="2" s="1"/>
  <c r="C12" i="2"/>
  <c r="C13" i="2"/>
  <c r="D13" i="2" s="1"/>
  <c r="C14" i="2"/>
  <c r="D14" i="2" s="1"/>
  <c r="C15" i="2"/>
  <c r="D15" i="2" s="1"/>
  <c r="C16" i="2"/>
  <c r="C17" i="2"/>
  <c r="D17" i="2" s="1"/>
  <c r="C6" i="2"/>
  <c r="B23" i="2"/>
  <c r="D7" i="2"/>
  <c r="D8" i="2"/>
  <c r="D10" i="2"/>
  <c r="D12" i="2"/>
  <c r="D16" i="2"/>
  <c r="D6" i="2"/>
  <c r="H20" i="1"/>
  <c r="H3" i="1"/>
  <c r="H4" i="1"/>
  <c r="H5" i="1"/>
  <c r="H6" i="1"/>
  <c r="H7" i="1"/>
  <c r="I7" i="1" s="1"/>
  <c r="H8" i="1"/>
  <c r="I8" i="1" s="1"/>
  <c r="H9" i="1"/>
  <c r="H10" i="1"/>
  <c r="H11" i="1"/>
  <c r="H12" i="1"/>
  <c r="H13" i="1"/>
  <c r="H14" i="1"/>
  <c r="H15" i="1"/>
  <c r="H16" i="1"/>
  <c r="I16" i="1" s="1"/>
  <c r="H17" i="1"/>
  <c r="H18" i="1"/>
  <c r="H19" i="1"/>
  <c r="H2" i="1"/>
  <c r="I17" i="1"/>
  <c r="I18" i="1"/>
  <c r="B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G3" i="1"/>
  <c r="G4" i="1"/>
  <c r="G5" i="1"/>
  <c r="I5" i="1" s="1"/>
  <c r="G6" i="1"/>
  <c r="I6" i="1" s="1"/>
  <c r="G7" i="1"/>
  <c r="G8" i="1"/>
  <c r="G9" i="1"/>
  <c r="I9" i="1" s="1"/>
  <c r="G10" i="1"/>
  <c r="I10" i="1" s="1"/>
  <c r="G11" i="1"/>
  <c r="I11" i="1" s="1"/>
  <c r="G12" i="1"/>
  <c r="G13" i="1"/>
  <c r="I13" i="1" s="1"/>
  <c r="G14" i="1"/>
  <c r="I14" i="1" s="1"/>
  <c r="G15" i="1"/>
  <c r="I15" i="1" s="1"/>
  <c r="G16" i="1"/>
  <c r="G17" i="1"/>
  <c r="G18" i="1"/>
  <c r="G19" i="1"/>
  <c r="G2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I12" i="1" l="1"/>
  <c r="I4" i="1"/>
  <c r="I19" i="1"/>
  <c r="I20" i="1"/>
  <c r="H21" i="1"/>
  <c r="I3" i="1"/>
  <c r="I2" i="1"/>
  <c r="I21" i="1" l="1"/>
  <c r="I22" i="1" s="1"/>
  <c r="I23" i="1" s="1"/>
</calcChain>
</file>

<file path=xl/sharedStrings.xml><?xml version="1.0" encoding="utf-8"?>
<sst xmlns="http://schemas.openxmlformats.org/spreadsheetml/2006/main" count="34" uniqueCount="28">
  <si>
    <t>distancia [cm]</t>
  </si>
  <si>
    <t>Total</t>
  </si>
  <si>
    <t>estática</t>
  </si>
  <si>
    <t>dinamica[mCA]</t>
  </si>
  <si>
    <t>y_agua</t>
  </si>
  <si>
    <t>y_aire</t>
  </si>
  <si>
    <t>g</t>
  </si>
  <si>
    <t>velocidad[m/s]</t>
  </si>
  <si>
    <t>distancia [m]</t>
  </si>
  <si>
    <t>radio[m]</t>
  </si>
  <si>
    <t>A [m2]</t>
  </si>
  <si>
    <t>Q[m3/s]</t>
  </si>
  <si>
    <t xml:space="preserve">Vmedia </t>
  </si>
  <si>
    <t>C</t>
  </si>
  <si>
    <t>A_total</t>
  </si>
  <si>
    <t>Presión tubo</t>
  </si>
  <si>
    <t>C=</t>
  </si>
  <si>
    <t>din mCA</t>
  </si>
  <si>
    <t>Vel[m/s]</t>
  </si>
  <si>
    <t>Vmedia</t>
  </si>
  <si>
    <t>Presiones del ventilador[mmCA]</t>
  </si>
  <si>
    <t>Entrada</t>
  </si>
  <si>
    <t>Salida</t>
  </si>
  <si>
    <t>Ht[mCA]</t>
  </si>
  <si>
    <t>Q[m/s]</t>
  </si>
  <si>
    <t>N</t>
  </si>
  <si>
    <t>Pf</t>
  </si>
  <si>
    <t>I[A]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</si>
</sst>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12.7109375" bestFit="1" customWidth="1"/>
    <col min="2" max="3" width="12.7109375" customWidth="1"/>
    <col min="4" max="4" width="5" bestFit="1" customWidth="1"/>
    <col min="5" max="5" width="7.5703125" bestFit="1" customWidth="1"/>
    <col min="6" max="6" width="14.5703125" bestFit="1" customWidth="1"/>
    <col min="7" max="7" width="12.85546875" bestFit="1" customWidth="1"/>
    <col min="8" max="8" width="11.85546875" bestFit="1" customWidth="1"/>
  </cols>
  <sheetData>
    <row r="1" spans="1:9" x14ac:dyDescent="0.25">
      <c r="A1" s="1" t="s">
        <v>0</v>
      </c>
      <c r="B1" s="1" t="s">
        <v>8</v>
      </c>
      <c r="C1" s="1" t="s">
        <v>9</v>
      </c>
      <c r="D1" s="2" t="s">
        <v>1</v>
      </c>
      <c r="E1" s="2" t="s">
        <v>2</v>
      </c>
      <c r="F1" t="s">
        <v>3</v>
      </c>
      <c r="G1" s="3" t="s">
        <v>7</v>
      </c>
      <c r="H1" s="3" t="s">
        <v>10</v>
      </c>
      <c r="I1" s="3" t="s">
        <v>11</v>
      </c>
    </row>
    <row r="2" spans="1:9" x14ac:dyDescent="0.25">
      <c r="A2" s="1">
        <v>24</v>
      </c>
      <c r="B2" s="1">
        <f>A2/100</f>
        <v>0.24</v>
      </c>
      <c r="C2" s="1">
        <f>ABS(($B$2-$B$20)*0.5+$B$20-B2)</f>
        <v>0.09</v>
      </c>
      <c r="D2" s="1">
        <v>39</v>
      </c>
      <c r="E2" s="1">
        <v>31</v>
      </c>
      <c r="F2">
        <f>(D2-E2)*10^-3</f>
        <v>8.0000000000000002E-3</v>
      </c>
      <c r="G2">
        <f>SQRT(2*$B$28*($B$26/$B$27)*F2)</f>
        <v>11.200000000000001</v>
      </c>
      <c r="H2">
        <f>0.5*PI()*((C2+0.01)^2-(C2+0)^2)</f>
        <v>2.9845130209103015E-3</v>
      </c>
      <c r="I2">
        <f>H2*G2</f>
        <v>3.3426545834195381E-2</v>
      </c>
    </row>
    <row r="3" spans="1:9" x14ac:dyDescent="0.25">
      <c r="A3" s="1">
        <v>23</v>
      </c>
      <c r="B3" s="1">
        <f t="shared" ref="B3:B20" si="0">A3/100</f>
        <v>0.23</v>
      </c>
      <c r="C3" s="1">
        <f t="shared" ref="C3:C20" si="1">ABS(($B$2-$B$20)*0.5+$B$20-B3)</f>
        <v>8.0000000000000016E-2</v>
      </c>
      <c r="D3" s="1">
        <v>42</v>
      </c>
      <c r="E3" s="1">
        <v>34</v>
      </c>
      <c r="F3">
        <f t="shared" ref="F3:F20" si="2">(D3-E3)*10^-3</f>
        <v>8.0000000000000002E-3</v>
      </c>
      <c r="G3">
        <f>SQRT(2*$B$28*($B$26/$B$27)*F3)</f>
        <v>11.200000000000001</v>
      </c>
      <c r="H3">
        <f t="shared" ref="H3:H19" si="3">0.5*PI()*((C3+0.01)^2-(C3+0)^2)</f>
        <v>2.6703537555513215E-3</v>
      </c>
      <c r="I3">
        <f t="shared" ref="I3:I20" si="4">H3*G3</f>
        <v>2.9907962062174803E-2</v>
      </c>
    </row>
    <row r="4" spans="1:9" x14ac:dyDescent="0.25">
      <c r="A4" s="1">
        <v>22</v>
      </c>
      <c r="B4" s="1">
        <f t="shared" si="0"/>
        <v>0.22</v>
      </c>
      <c r="C4" s="1">
        <f t="shared" si="1"/>
        <v>7.0000000000000007E-2</v>
      </c>
      <c r="D4" s="1">
        <v>44</v>
      </c>
      <c r="E4" s="1">
        <v>35</v>
      </c>
      <c r="F4">
        <f t="shared" si="2"/>
        <v>9.0000000000000011E-3</v>
      </c>
      <c r="G4">
        <f>SQRT(2*$B$28*($B$26/$B$27)*F4)</f>
        <v>11.879393923934</v>
      </c>
      <c r="H4">
        <f t="shared" si="3"/>
        <v>2.356194490192344E-3</v>
      </c>
      <c r="I4">
        <f t="shared" si="4"/>
        <v>2.7990162510397699E-2</v>
      </c>
    </row>
    <row r="5" spans="1:9" x14ac:dyDescent="0.25">
      <c r="A5" s="1">
        <v>21</v>
      </c>
      <c r="B5" s="1">
        <f t="shared" si="0"/>
        <v>0.21</v>
      </c>
      <c r="C5" s="1">
        <f t="shared" si="1"/>
        <v>0.06</v>
      </c>
      <c r="D5" s="1">
        <v>45</v>
      </c>
      <c r="E5" s="1">
        <v>37</v>
      </c>
      <c r="F5">
        <f t="shared" si="2"/>
        <v>8.0000000000000002E-3</v>
      </c>
      <c r="G5">
        <f>SQRT(2*$B$28*($B$26/$B$27)*F5)</f>
        <v>11.200000000000001</v>
      </c>
      <c r="H5">
        <f t="shared" si="3"/>
        <v>2.0420352248333639E-3</v>
      </c>
      <c r="I5">
        <f t="shared" si="4"/>
        <v>2.2870794518133678E-2</v>
      </c>
    </row>
    <row r="6" spans="1:9" x14ac:dyDescent="0.25">
      <c r="A6" s="1">
        <v>20</v>
      </c>
      <c r="B6" s="1">
        <f t="shared" si="0"/>
        <v>0.2</v>
      </c>
      <c r="C6" s="1">
        <f t="shared" si="1"/>
        <v>5.0000000000000017E-2</v>
      </c>
      <c r="D6" s="1">
        <v>46</v>
      </c>
      <c r="E6" s="1">
        <v>39</v>
      </c>
      <c r="F6">
        <f t="shared" si="2"/>
        <v>7.0000000000000001E-3</v>
      </c>
      <c r="G6">
        <f>SQRT(2*$B$28*($B$26/$B$27)*F6)</f>
        <v>10.476640682967037</v>
      </c>
      <c r="H6">
        <f t="shared" si="3"/>
        <v>1.7278759594743867E-3</v>
      </c>
      <c r="I6">
        <f t="shared" si="4"/>
        <v>1.8102335572150064E-2</v>
      </c>
    </row>
    <row r="7" spans="1:9" x14ac:dyDescent="0.25">
      <c r="A7" s="1">
        <v>19</v>
      </c>
      <c r="B7" s="1">
        <f t="shared" si="0"/>
        <v>0.19</v>
      </c>
      <c r="C7" s="1">
        <f t="shared" si="1"/>
        <v>4.0000000000000008E-2</v>
      </c>
      <c r="D7" s="1">
        <v>51</v>
      </c>
      <c r="E7" s="1">
        <v>43</v>
      </c>
      <c r="F7">
        <f t="shared" si="2"/>
        <v>8.0000000000000002E-3</v>
      </c>
      <c r="G7">
        <f>SQRT(2*$B$28*($B$26/$B$27)*F7)</f>
        <v>11.200000000000001</v>
      </c>
      <c r="H7">
        <f t="shared" si="3"/>
        <v>1.4137166941154073E-3</v>
      </c>
      <c r="I7">
        <f t="shared" si="4"/>
        <v>1.5833626974092564E-2</v>
      </c>
    </row>
    <row r="8" spans="1:9" x14ac:dyDescent="0.25">
      <c r="A8" s="1">
        <v>18</v>
      </c>
      <c r="B8" s="1">
        <f t="shared" si="0"/>
        <v>0.18</v>
      </c>
      <c r="C8" s="1">
        <f t="shared" si="1"/>
        <v>0.03</v>
      </c>
      <c r="D8" s="1">
        <v>56</v>
      </c>
      <c r="E8" s="1">
        <v>48</v>
      </c>
      <c r="F8">
        <f t="shared" si="2"/>
        <v>8.0000000000000002E-3</v>
      </c>
      <c r="G8">
        <f>SQRT(2*$B$28*($B$26/$B$27)*F8)</f>
        <v>11.200000000000001</v>
      </c>
      <c r="H8">
        <f t="shared" si="3"/>
        <v>1.0995574287564279E-3</v>
      </c>
      <c r="I8">
        <f t="shared" si="4"/>
        <v>1.2315043202071992E-2</v>
      </c>
    </row>
    <row r="9" spans="1:9" x14ac:dyDescent="0.25">
      <c r="A9" s="1">
        <v>17</v>
      </c>
      <c r="B9" s="1">
        <f t="shared" si="0"/>
        <v>0.17</v>
      </c>
      <c r="C9" s="1">
        <f t="shared" si="1"/>
        <v>2.0000000000000018E-2</v>
      </c>
      <c r="D9" s="1">
        <v>57</v>
      </c>
      <c r="E9" s="1">
        <v>49</v>
      </c>
      <c r="F9">
        <f t="shared" si="2"/>
        <v>8.0000000000000002E-3</v>
      </c>
      <c r="G9">
        <f>SQRT(2*$B$28*($B$26/$B$27)*F9)</f>
        <v>11.200000000000001</v>
      </c>
      <c r="H9">
        <f t="shared" si="3"/>
        <v>7.8539816339744898E-4</v>
      </c>
      <c r="I9">
        <f t="shared" si="4"/>
        <v>8.7964594300514298E-3</v>
      </c>
    </row>
    <row r="10" spans="1:9" x14ac:dyDescent="0.25">
      <c r="A10" s="1">
        <v>16</v>
      </c>
      <c r="B10" s="1">
        <f t="shared" si="0"/>
        <v>0.16</v>
      </c>
      <c r="C10" s="1">
        <f t="shared" si="1"/>
        <v>1.0000000000000009E-2</v>
      </c>
      <c r="D10" s="1">
        <v>58</v>
      </c>
      <c r="E10" s="1">
        <v>50</v>
      </c>
      <c r="F10">
        <f t="shared" si="2"/>
        <v>8.0000000000000002E-3</v>
      </c>
      <c r="G10">
        <f>SQRT(2*$B$28*($B$26/$B$27)*F10)</f>
        <v>11.200000000000001</v>
      </c>
      <c r="H10">
        <f t="shared" si="3"/>
        <v>4.7123889803846934E-4</v>
      </c>
      <c r="I10">
        <f t="shared" si="4"/>
        <v>5.2778756580308568E-3</v>
      </c>
    </row>
    <row r="11" spans="1:9" x14ac:dyDescent="0.25">
      <c r="A11" s="1">
        <v>15</v>
      </c>
      <c r="B11" s="1">
        <f t="shared" si="0"/>
        <v>0.15</v>
      </c>
      <c r="C11" s="1">
        <f t="shared" si="1"/>
        <v>0</v>
      </c>
      <c r="D11" s="1">
        <v>58</v>
      </c>
      <c r="E11" s="1">
        <v>50</v>
      </c>
      <c r="F11">
        <f t="shared" si="2"/>
        <v>8.0000000000000002E-3</v>
      </c>
      <c r="G11">
        <f>SQRT(2*$B$28*($B$26/$B$27)*F11)</f>
        <v>11.200000000000001</v>
      </c>
      <c r="H11">
        <f t="shared" si="3"/>
        <v>1.5707963267948965E-4</v>
      </c>
      <c r="I11">
        <f t="shared" si="4"/>
        <v>1.7592918860102843E-3</v>
      </c>
    </row>
    <row r="12" spans="1:9" x14ac:dyDescent="0.25">
      <c r="A12" s="1">
        <v>14</v>
      </c>
      <c r="B12" s="1">
        <f t="shared" si="0"/>
        <v>0.14000000000000001</v>
      </c>
      <c r="C12" s="1">
        <f t="shared" si="1"/>
        <v>9.9999999999999811E-3</v>
      </c>
      <c r="D12" s="1">
        <v>57</v>
      </c>
      <c r="E12" s="1">
        <v>49</v>
      </c>
      <c r="F12">
        <f t="shared" si="2"/>
        <v>8.0000000000000002E-3</v>
      </c>
      <c r="G12">
        <f>SQRT(2*$B$28*($B$26/$B$27)*F12)</f>
        <v>11.200000000000001</v>
      </c>
      <c r="H12">
        <f t="shared" si="3"/>
        <v>4.7123889803846848E-4</v>
      </c>
      <c r="I12">
        <f t="shared" si="4"/>
        <v>5.2778756580308473E-3</v>
      </c>
    </row>
    <row r="13" spans="1:9" x14ac:dyDescent="0.25">
      <c r="A13" s="1">
        <v>13</v>
      </c>
      <c r="B13" s="1">
        <f t="shared" si="0"/>
        <v>0.13</v>
      </c>
      <c r="C13" s="1">
        <f t="shared" si="1"/>
        <v>1.999999999999999E-2</v>
      </c>
      <c r="D13" s="1">
        <v>57</v>
      </c>
      <c r="E13" s="1">
        <v>48</v>
      </c>
      <c r="F13">
        <f t="shared" si="2"/>
        <v>9.0000000000000011E-3</v>
      </c>
      <c r="G13">
        <f>SQRT(2*$B$28*($B$26/$B$27)*F13)</f>
        <v>11.879393923934</v>
      </c>
      <c r="H13">
        <f t="shared" si="3"/>
        <v>7.8539816339744833E-4</v>
      </c>
      <c r="I13">
        <f t="shared" si="4"/>
        <v>9.3300541701325703E-3</v>
      </c>
    </row>
    <row r="14" spans="1:9" x14ac:dyDescent="0.25">
      <c r="A14" s="1">
        <v>12</v>
      </c>
      <c r="B14" s="1">
        <f t="shared" si="0"/>
        <v>0.12</v>
      </c>
      <c r="C14" s="1">
        <f t="shared" si="1"/>
        <v>0.03</v>
      </c>
      <c r="D14" s="1">
        <v>57</v>
      </c>
      <c r="E14" s="1">
        <v>49</v>
      </c>
      <c r="F14">
        <f t="shared" si="2"/>
        <v>8.0000000000000002E-3</v>
      </c>
      <c r="G14">
        <f>SQRT(2*$B$28*($B$26/$B$27)*F14)</f>
        <v>11.200000000000001</v>
      </c>
      <c r="H14">
        <f t="shared" si="3"/>
        <v>1.0995574287564279E-3</v>
      </c>
      <c r="I14">
        <f t="shared" si="4"/>
        <v>1.2315043202071992E-2</v>
      </c>
    </row>
    <row r="15" spans="1:9" x14ac:dyDescent="0.25">
      <c r="A15" s="1">
        <v>11</v>
      </c>
      <c r="B15" s="1">
        <f t="shared" si="0"/>
        <v>0.11</v>
      </c>
      <c r="C15" s="1">
        <f t="shared" si="1"/>
        <v>3.9999999999999994E-2</v>
      </c>
      <c r="D15" s="1">
        <v>59</v>
      </c>
      <c r="E15" s="1">
        <v>51</v>
      </c>
      <c r="F15">
        <f t="shared" si="2"/>
        <v>8.0000000000000002E-3</v>
      </c>
      <c r="G15">
        <f>SQRT(2*$B$28*($B$26/$B$27)*F15)</f>
        <v>11.200000000000001</v>
      </c>
      <c r="H15">
        <f t="shared" si="3"/>
        <v>1.4137166941154073E-3</v>
      </c>
      <c r="I15">
        <f t="shared" si="4"/>
        <v>1.5833626974092564E-2</v>
      </c>
    </row>
    <row r="16" spans="1:9" x14ac:dyDescent="0.25">
      <c r="A16" s="1">
        <v>10</v>
      </c>
      <c r="B16" s="1">
        <f t="shared" si="0"/>
        <v>0.1</v>
      </c>
      <c r="C16" s="1">
        <f t="shared" si="1"/>
        <v>4.9999999999999989E-2</v>
      </c>
      <c r="D16" s="1">
        <v>59</v>
      </c>
      <c r="E16" s="1">
        <v>51</v>
      </c>
      <c r="F16">
        <f t="shared" si="2"/>
        <v>8.0000000000000002E-3</v>
      </c>
      <c r="G16">
        <f>SQRT(2*$B$28*($B$26/$B$27)*F16)</f>
        <v>11.200000000000001</v>
      </c>
      <c r="H16">
        <f t="shared" si="3"/>
        <v>1.7278759594743867E-3</v>
      </c>
      <c r="I16">
        <f t="shared" si="4"/>
        <v>1.9352210746113131E-2</v>
      </c>
    </row>
    <row r="17" spans="1:9" x14ac:dyDescent="0.25">
      <c r="A17" s="1">
        <v>9</v>
      </c>
      <c r="B17" s="1">
        <f t="shared" si="0"/>
        <v>0.09</v>
      </c>
      <c r="C17" s="1">
        <f t="shared" si="1"/>
        <v>0.06</v>
      </c>
      <c r="D17" s="1">
        <v>56</v>
      </c>
      <c r="E17" s="1">
        <v>48</v>
      </c>
      <c r="F17">
        <f t="shared" si="2"/>
        <v>8.0000000000000002E-3</v>
      </c>
      <c r="G17">
        <f>SQRT(2*$B$28*($B$26/$B$27)*F17)</f>
        <v>11.200000000000001</v>
      </c>
      <c r="H17">
        <f t="shared" si="3"/>
        <v>2.0420352248333639E-3</v>
      </c>
      <c r="I17">
        <f t="shared" si="4"/>
        <v>2.2870794518133678E-2</v>
      </c>
    </row>
    <row r="18" spans="1:9" x14ac:dyDescent="0.25">
      <c r="A18" s="1">
        <v>8</v>
      </c>
      <c r="B18" s="1">
        <f t="shared" si="0"/>
        <v>0.08</v>
      </c>
      <c r="C18" s="1">
        <f t="shared" si="1"/>
        <v>6.9999999999999993E-2</v>
      </c>
      <c r="D18" s="1">
        <v>52</v>
      </c>
      <c r="E18" s="1">
        <v>44</v>
      </c>
      <c r="F18">
        <f t="shared" si="2"/>
        <v>8.0000000000000002E-3</v>
      </c>
      <c r="G18">
        <f>SQRT(2*$B$28*($B$26/$B$27)*F18)</f>
        <v>11.200000000000001</v>
      </c>
      <c r="H18">
        <f t="shared" si="3"/>
        <v>2.3561944901923427E-3</v>
      </c>
      <c r="I18">
        <f t="shared" si="4"/>
        <v>2.6389378290154242E-2</v>
      </c>
    </row>
    <row r="19" spans="1:9" x14ac:dyDescent="0.25">
      <c r="A19" s="1">
        <v>7</v>
      </c>
      <c r="B19" s="1">
        <f t="shared" si="0"/>
        <v>7.0000000000000007E-2</v>
      </c>
      <c r="C19" s="1">
        <f t="shared" si="1"/>
        <v>7.9999999999999988E-2</v>
      </c>
      <c r="D19" s="1">
        <v>48</v>
      </c>
      <c r="E19" s="1">
        <v>40</v>
      </c>
      <c r="F19">
        <f t="shared" si="2"/>
        <v>8.0000000000000002E-3</v>
      </c>
      <c r="G19">
        <f>SQRT(2*$B$28*($B$26/$B$27)*F19)</f>
        <v>11.200000000000001</v>
      </c>
      <c r="H19">
        <f t="shared" si="3"/>
        <v>2.6703537555513215E-3</v>
      </c>
      <c r="I19">
        <f t="shared" si="4"/>
        <v>2.9907962062174803E-2</v>
      </c>
    </row>
    <row r="20" spans="1:9" x14ac:dyDescent="0.25">
      <c r="A20" s="1">
        <v>6</v>
      </c>
      <c r="B20" s="1">
        <f t="shared" si="0"/>
        <v>0.06</v>
      </c>
      <c r="C20" s="1">
        <f t="shared" si="1"/>
        <v>0.09</v>
      </c>
      <c r="D20" s="1">
        <v>46</v>
      </c>
      <c r="E20" s="1">
        <v>38</v>
      </c>
      <c r="F20">
        <f t="shared" si="2"/>
        <v>8.0000000000000002E-3</v>
      </c>
      <c r="G20">
        <f>SQRT(2*$B$28*($B$26/$B$27)*F20)</f>
        <v>11.200000000000001</v>
      </c>
      <c r="H20">
        <f>0.5*PI()*((C20+0.01)^2-(C20+0)^2)</f>
        <v>2.9845130209103015E-3</v>
      </c>
      <c r="I20">
        <f t="shared" si="4"/>
        <v>3.3426545834195381E-2</v>
      </c>
    </row>
    <row r="21" spans="1:9" x14ac:dyDescent="0.25">
      <c r="G21" t="s">
        <v>1</v>
      </c>
      <c r="H21">
        <f>SUM(H2:H20)</f>
        <v>3.125884690321843E-2</v>
      </c>
      <c r="I21">
        <f>SUM(I2:I20)</f>
        <v>0.35098358910240801</v>
      </c>
    </row>
    <row r="22" spans="1:9" x14ac:dyDescent="0.25">
      <c r="H22" t="s">
        <v>12</v>
      </c>
      <c r="I22">
        <f>I21/B29</f>
        <v>11.172154629956584</v>
      </c>
    </row>
    <row r="23" spans="1:9" x14ac:dyDescent="0.25">
      <c r="C23" s="1"/>
      <c r="H23" t="s">
        <v>13</v>
      </c>
      <c r="I23">
        <f>I22/G11</f>
        <v>0.9975138062461234</v>
      </c>
    </row>
    <row r="24" spans="1:9" x14ac:dyDescent="0.25">
      <c r="C24" s="1"/>
    </row>
    <row r="25" spans="1:9" x14ac:dyDescent="0.25">
      <c r="C25" s="1"/>
    </row>
    <row r="26" spans="1:9" x14ac:dyDescent="0.25">
      <c r="A26" t="s">
        <v>4</v>
      </c>
      <c r="B26" s="1">
        <v>1000</v>
      </c>
    </row>
    <row r="27" spans="1:9" x14ac:dyDescent="0.25">
      <c r="A27" t="s">
        <v>5</v>
      </c>
      <c r="B27" s="1">
        <v>1.25</v>
      </c>
    </row>
    <row r="28" spans="1:9" x14ac:dyDescent="0.25">
      <c r="A28" t="s">
        <v>6</v>
      </c>
      <c r="B28" s="1">
        <v>9.8000000000000007</v>
      </c>
    </row>
    <row r="29" spans="1:9" x14ac:dyDescent="0.25">
      <c r="A29" t="s">
        <v>14</v>
      </c>
      <c r="B29">
        <f>PI()*0.1^2</f>
        <v>3.1415926535897934E-2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6"/>
  <sheetViews>
    <sheetView tabSelected="1" topLeftCell="B1" workbookViewId="0">
      <selection activeCell="J21" sqref="J21"/>
    </sheetView>
  </sheetViews>
  <sheetFormatPr baseColWidth="10" defaultColWidth="9.140625" defaultRowHeight="15" x14ac:dyDescent="0.25"/>
  <sheetData>
    <row r="4" spans="1:12" x14ac:dyDescent="0.25">
      <c r="A4" s="4" t="s">
        <v>15</v>
      </c>
      <c r="B4" s="5"/>
      <c r="G4" s="10" t="s">
        <v>20</v>
      </c>
      <c r="H4" s="11"/>
    </row>
    <row r="5" spans="1:12" x14ac:dyDescent="0.25">
      <c r="A5" s="2" t="s">
        <v>1</v>
      </c>
      <c r="B5" s="2" t="s">
        <v>2</v>
      </c>
      <c r="C5" t="s">
        <v>17</v>
      </c>
      <c r="D5" t="s">
        <v>18</v>
      </c>
      <c r="E5" t="s">
        <v>19</v>
      </c>
      <c r="F5" t="s">
        <v>24</v>
      </c>
      <c r="G5" s="2" t="s">
        <v>21</v>
      </c>
      <c r="H5" s="2" t="s">
        <v>22</v>
      </c>
      <c r="I5" t="s">
        <v>23</v>
      </c>
      <c r="J5" t="s">
        <v>25</v>
      </c>
      <c r="K5" t="s">
        <v>27</v>
      </c>
      <c r="L5" t="s">
        <v>26</v>
      </c>
    </row>
    <row r="6" spans="1:12" x14ac:dyDescent="0.25">
      <c r="A6" s="6">
        <v>145</v>
      </c>
      <c r="B6" s="7">
        <v>146</v>
      </c>
      <c r="C6">
        <f>(B6-A6)/1000</f>
        <v>1E-3</v>
      </c>
      <c r="D6">
        <f>SQRT(2*$B$26*($B$24/$B$25)*C6)</f>
        <v>3.9597979746446663</v>
      </c>
      <c r="E6">
        <f>D6*$B$23</f>
        <v>3.9499531496534916</v>
      </c>
      <c r="F6">
        <f>E6*PI()*0.1^2</f>
        <v>0.12409143796975276</v>
      </c>
      <c r="G6" s="6">
        <v>181</v>
      </c>
      <c r="H6" s="7">
        <v>22</v>
      </c>
      <c r="I6">
        <f>0.001*(H6-G6)</f>
        <v>-0.159</v>
      </c>
      <c r="J6">
        <f>F6*I6*$B$25/0.75</f>
        <v>-3.288423106198448E-2</v>
      </c>
      <c r="K6" s="2">
        <v>6.7</v>
      </c>
      <c r="L6">
        <f>D6*SQRT(3)*0.85*K6</f>
        <v>39.059563438420561</v>
      </c>
    </row>
    <row r="7" spans="1:12" x14ac:dyDescent="0.25">
      <c r="A7" s="6">
        <v>137</v>
      </c>
      <c r="B7" s="7">
        <v>142</v>
      </c>
      <c r="C7">
        <f t="shared" ref="C7:C17" si="0">(B7-A7)/1000</f>
        <v>5.0000000000000001E-3</v>
      </c>
      <c r="D7">
        <f t="shared" ref="D7:D17" si="1">SQRT(2*$B$26*($B$24/$B$25)*C7)</f>
        <v>8.8543774484714621</v>
      </c>
      <c r="E7">
        <f t="shared" ref="E7:E17" si="2">D7*$B$23</f>
        <v>8.8323637505646069</v>
      </c>
      <c r="F7">
        <f t="shared" ref="F7:F17" si="3">E7*PI()*0.1^2</f>
        <v>0.27747689072606568</v>
      </c>
      <c r="G7" s="6">
        <v>173</v>
      </c>
      <c r="H7" s="7">
        <v>36</v>
      </c>
      <c r="I7">
        <f t="shared" ref="I7:I17" si="4">0.001*(H7-G7)</f>
        <v>-0.13700000000000001</v>
      </c>
      <c r="J7">
        <f t="shared" ref="J7:J17" si="5">F7*I7*$B$25/0.75</f>
        <v>-6.3357223382451658E-2</v>
      </c>
      <c r="K7" s="2">
        <v>6.9</v>
      </c>
      <c r="L7">
        <f t="shared" ref="L7:L17" si="6">D7*SQRT(3)*0.85*K7</f>
        <v>89.946998393498376</v>
      </c>
    </row>
    <row r="8" spans="1:12" x14ac:dyDescent="0.25">
      <c r="A8" s="6">
        <v>125</v>
      </c>
      <c r="B8" s="7">
        <v>129</v>
      </c>
      <c r="C8">
        <f t="shared" si="0"/>
        <v>4.0000000000000001E-3</v>
      </c>
      <c r="D8">
        <f t="shared" si="1"/>
        <v>7.9195959492893326</v>
      </c>
      <c r="E8">
        <f t="shared" si="2"/>
        <v>7.8999062993069833</v>
      </c>
      <c r="F8">
        <f t="shared" si="3"/>
        <v>0.24818287593950553</v>
      </c>
      <c r="G8" s="6">
        <v>160</v>
      </c>
      <c r="H8" s="7">
        <v>58</v>
      </c>
      <c r="I8">
        <f t="shared" si="4"/>
        <v>-0.10200000000000001</v>
      </c>
      <c r="J8">
        <f t="shared" si="5"/>
        <v>-4.2191088909715936E-2</v>
      </c>
      <c r="K8" s="2">
        <v>6.9</v>
      </c>
      <c r="L8">
        <f t="shared" si="6"/>
        <v>80.45104111197071</v>
      </c>
    </row>
    <row r="9" spans="1:12" x14ac:dyDescent="0.25">
      <c r="A9" s="6">
        <v>114</v>
      </c>
      <c r="B9" s="7">
        <v>120</v>
      </c>
      <c r="C9">
        <f t="shared" si="0"/>
        <v>6.0000000000000001E-3</v>
      </c>
      <c r="D9">
        <f t="shared" si="1"/>
        <v>9.6994845223857133</v>
      </c>
      <c r="E9">
        <f t="shared" si="2"/>
        <v>9.6753697245503361</v>
      </c>
      <c r="F9">
        <f t="shared" si="3"/>
        <v>0.30396070447412443</v>
      </c>
      <c r="G9" s="6">
        <v>146</v>
      </c>
      <c r="H9" s="7">
        <v>82</v>
      </c>
      <c r="I9">
        <f t="shared" si="4"/>
        <v>-6.4000000000000001E-2</v>
      </c>
      <c r="J9">
        <f t="shared" si="5"/>
        <v>-3.2422475143906608E-2</v>
      </c>
      <c r="K9" s="2">
        <v>6.9</v>
      </c>
      <c r="L9">
        <f t="shared" si="6"/>
        <v>98.531999999999996</v>
      </c>
    </row>
    <row r="10" spans="1:12" x14ac:dyDescent="0.25">
      <c r="A10" s="6">
        <v>99</v>
      </c>
      <c r="B10" s="7">
        <v>106</v>
      </c>
      <c r="C10">
        <f t="shared" si="0"/>
        <v>7.0000000000000001E-3</v>
      </c>
      <c r="D10">
        <f t="shared" si="1"/>
        <v>10.476640682967037</v>
      </c>
      <c r="E10">
        <f t="shared" si="2"/>
        <v>10.450593724339436</v>
      </c>
      <c r="F10">
        <f t="shared" si="3"/>
        <v>0.32831508470036375</v>
      </c>
      <c r="G10" s="6">
        <v>127</v>
      </c>
      <c r="H10" s="7">
        <v>114</v>
      </c>
      <c r="I10">
        <f t="shared" si="4"/>
        <v>-1.3000000000000001E-2</v>
      </c>
      <c r="J10">
        <f t="shared" si="5"/>
        <v>-7.1134935018412155E-3</v>
      </c>
      <c r="K10" s="2">
        <v>6.8</v>
      </c>
      <c r="L10">
        <f t="shared" si="6"/>
        <v>104.88430746303281</v>
      </c>
    </row>
    <row r="11" spans="1:12" x14ac:dyDescent="0.25">
      <c r="A11" s="6">
        <v>87</v>
      </c>
      <c r="B11" s="7">
        <v>94</v>
      </c>
      <c r="C11">
        <f t="shared" si="0"/>
        <v>7.0000000000000001E-3</v>
      </c>
      <c r="D11">
        <f t="shared" si="1"/>
        <v>10.476640682967037</v>
      </c>
      <c r="E11">
        <f t="shared" si="2"/>
        <v>10.450593724339436</v>
      </c>
      <c r="F11">
        <f t="shared" si="3"/>
        <v>0.32831508470036375</v>
      </c>
      <c r="G11" s="6">
        <v>113</v>
      </c>
      <c r="H11" s="7">
        <v>140</v>
      </c>
      <c r="I11">
        <f t="shared" si="4"/>
        <v>2.7E-2</v>
      </c>
      <c r="J11">
        <f t="shared" si="5"/>
        <v>1.4774178811516369E-2</v>
      </c>
      <c r="K11" s="2">
        <v>6.7</v>
      </c>
      <c r="L11">
        <f t="shared" si="6"/>
        <v>103.34189117681176</v>
      </c>
    </row>
    <row r="12" spans="1:12" x14ac:dyDescent="0.25">
      <c r="A12" s="6">
        <v>71</v>
      </c>
      <c r="B12" s="7">
        <v>78</v>
      </c>
      <c r="C12">
        <f t="shared" si="0"/>
        <v>7.0000000000000001E-3</v>
      </c>
      <c r="D12">
        <f t="shared" si="1"/>
        <v>10.476640682967037</v>
      </c>
      <c r="E12">
        <f t="shared" si="2"/>
        <v>10.450593724339436</v>
      </c>
      <c r="F12">
        <f t="shared" si="3"/>
        <v>0.32831508470036375</v>
      </c>
      <c r="G12" s="6">
        <v>94</v>
      </c>
      <c r="H12" s="7">
        <v>172</v>
      </c>
      <c r="I12">
        <f t="shared" si="4"/>
        <v>7.8E-2</v>
      </c>
      <c r="J12">
        <f t="shared" si="5"/>
        <v>4.2680961011047291E-2</v>
      </c>
      <c r="K12" s="2">
        <v>6.6</v>
      </c>
      <c r="L12">
        <f t="shared" si="6"/>
        <v>101.79947489059067</v>
      </c>
    </row>
    <row r="13" spans="1:12" x14ac:dyDescent="0.25">
      <c r="A13" s="6">
        <v>58</v>
      </c>
      <c r="B13" s="7">
        <v>65</v>
      </c>
      <c r="C13">
        <f t="shared" si="0"/>
        <v>7.0000000000000001E-3</v>
      </c>
      <c r="D13">
        <f t="shared" si="1"/>
        <v>10.476640682967037</v>
      </c>
      <c r="E13">
        <f t="shared" si="2"/>
        <v>10.450593724339436</v>
      </c>
      <c r="F13">
        <f t="shared" si="3"/>
        <v>0.32831508470036375</v>
      </c>
      <c r="G13" s="6">
        <v>76</v>
      </c>
      <c r="H13" s="7">
        <v>204</v>
      </c>
      <c r="I13">
        <f t="shared" si="4"/>
        <v>0.128</v>
      </c>
      <c r="J13">
        <f t="shared" si="5"/>
        <v>7.0040551402744275E-2</v>
      </c>
      <c r="K13" s="2">
        <v>6.4</v>
      </c>
      <c r="L13">
        <f t="shared" si="6"/>
        <v>98.714642318148549</v>
      </c>
    </row>
    <row r="14" spans="1:12" x14ac:dyDescent="0.25">
      <c r="A14" s="6">
        <v>44</v>
      </c>
      <c r="B14" s="7">
        <v>52</v>
      </c>
      <c r="C14">
        <f t="shared" si="0"/>
        <v>8.0000000000000002E-3</v>
      </c>
      <c r="D14">
        <f t="shared" si="1"/>
        <v>11.200000000000001</v>
      </c>
      <c r="E14">
        <f t="shared" si="2"/>
        <v>11.172154629956584</v>
      </c>
      <c r="F14">
        <f t="shared" si="3"/>
        <v>0.35098358910240807</v>
      </c>
      <c r="G14" s="6">
        <v>60</v>
      </c>
      <c r="H14" s="7">
        <v>232</v>
      </c>
      <c r="I14">
        <f t="shared" si="4"/>
        <v>0.17200000000000001</v>
      </c>
      <c r="J14">
        <f t="shared" si="5"/>
        <v>0.10061529554269032</v>
      </c>
      <c r="K14" s="2">
        <v>6.2</v>
      </c>
      <c r="L14">
        <f t="shared" si="6"/>
        <v>102.23256686594543</v>
      </c>
    </row>
    <row r="15" spans="1:12" x14ac:dyDescent="0.25">
      <c r="A15" s="6">
        <v>38</v>
      </c>
      <c r="B15" s="7">
        <v>46</v>
      </c>
      <c r="C15">
        <f t="shared" si="0"/>
        <v>8.0000000000000002E-3</v>
      </c>
      <c r="D15">
        <f t="shared" si="1"/>
        <v>11.200000000000001</v>
      </c>
      <c r="E15">
        <f t="shared" si="2"/>
        <v>11.172154629956584</v>
      </c>
      <c r="F15">
        <f t="shared" si="3"/>
        <v>0.35098358910240807</v>
      </c>
      <c r="G15" s="6">
        <v>50</v>
      </c>
      <c r="H15" s="7">
        <v>248</v>
      </c>
      <c r="I15">
        <f t="shared" si="4"/>
        <v>0.19800000000000001</v>
      </c>
      <c r="J15">
        <f t="shared" si="5"/>
        <v>0.11582458440379466</v>
      </c>
      <c r="K15" s="2">
        <v>6.1</v>
      </c>
      <c r="L15">
        <f t="shared" si="6"/>
        <v>100.58365449713985</v>
      </c>
    </row>
    <row r="16" spans="1:12" x14ac:dyDescent="0.25">
      <c r="A16" s="6">
        <v>26</v>
      </c>
      <c r="B16" s="7">
        <v>32</v>
      </c>
      <c r="C16">
        <f t="shared" si="0"/>
        <v>6.0000000000000001E-3</v>
      </c>
      <c r="D16">
        <f t="shared" si="1"/>
        <v>9.6994845223857133</v>
      </c>
      <c r="E16">
        <f t="shared" si="2"/>
        <v>9.6753697245503361</v>
      </c>
      <c r="F16">
        <f t="shared" si="3"/>
        <v>0.30396070447412443</v>
      </c>
      <c r="G16" s="6">
        <v>35</v>
      </c>
      <c r="H16" s="7">
        <v>276</v>
      </c>
      <c r="I16">
        <f t="shared" si="4"/>
        <v>0.24099999999999999</v>
      </c>
      <c r="J16">
        <f t="shared" si="5"/>
        <v>0.1220908829637733</v>
      </c>
      <c r="K16" s="2">
        <v>5.7</v>
      </c>
      <c r="L16">
        <f t="shared" si="6"/>
        <v>81.396000000000001</v>
      </c>
    </row>
    <row r="17" spans="1:12" x14ac:dyDescent="0.25">
      <c r="A17" s="8">
        <v>14</v>
      </c>
      <c r="B17" s="9">
        <v>21</v>
      </c>
      <c r="C17">
        <f t="shared" si="0"/>
        <v>7.0000000000000001E-3</v>
      </c>
      <c r="D17">
        <f t="shared" si="1"/>
        <v>10.476640682967037</v>
      </c>
      <c r="E17">
        <f t="shared" si="2"/>
        <v>10.450593724339436</v>
      </c>
      <c r="F17">
        <f t="shared" si="3"/>
        <v>0.32831508470036375</v>
      </c>
      <c r="G17" s="8">
        <v>21</v>
      </c>
      <c r="H17" s="9">
        <v>312</v>
      </c>
      <c r="I17">
        <f t="shared" si="4"/>
        <v>0.29099999999999998</v>
      </c>
      <c r="J17">
        <f t="shared" si="5"/>
        <v>0.1592328160796764</v>
      </c>
      <c r="K17" s="2">
        <v>5.2</v>
      </c>
      <c r="L17">
        <f t="shared" si="6"/>
        <v>80.205646883495689</v>
      </c>
    </row>
    <row r="23" spans="1:12" x14ac:dyDescent="0.25">
      <c r="A23" t="s">
        <v>16</v>
      </c>
      <c r="B23">
        <f>Hoja1!I23</f>
        <v>0.9975138062461234</v>
      </c>
    </row>
    <row r="24" spans="1:12" x14ac:dyDescent="0.25">
      <c r="A24" t="s">
        <v>4</v>
      </c>
      <c r="B24" s="1">
        <v>1000</v>
      </c>
    </row>
    <row r="25" spans="1:12" x14ac:dyDescent="0.25">
      <c r="A25" t="s">
        <v>5</v>
      </c>
      <c r="B25" s="1">
        <v>1.25</v>
      </c>
    </row>
    <row r="26" spans="1:12" x14ac:dyDescent="0.25">
      <c r="A26" t="s">
        <v>6</v>
      </c>
      <c r="B26" s="1">
        <v>9.8000000000000007</v>
      </c>
    </row>
  </sheetData>
  <mergeCells count="1"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2018-04-27T12:14:00Z</dcterms:modified>
</cp:coreProperties>
</file>