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940828F4-83C4-C341-81E0-783FFBB5CCE0}" xr6:coauthVersionLast="45" xr6:coauthVersionMax="45" xr10:uidLastSave="{00000000-0000-0000-0000-000000000000}"/>
  <bookViews>
    <workbookView xWindow="80" yWindow="460" windowWidth="25440" windowHeight="14320" activeTab="4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1" l="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U17" i="8"/>
  <c r="V17" i="8"/>
  <c r="C3" i="14" l="1"/>
  <c r="I2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3" l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sharedStrings.xml><?xml version="1.0" encoding="utf-8"?>
<sst xmlns="http://schemas.openxmlformats.org/spreadsheetml/2006/main" count="352" uniqueCount="106">
  <si>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</si>
  <si>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</si>
  <si>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</si>
  <si>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</si>
  <si>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</si>
  <si>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</si>
  <si>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</si>
  <si>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</si>
  <si>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</si>
  <si>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</si>
  <si>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</si>
  <si>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</si>
  <si>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</si>
  <si>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</si>
  <si>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</si>
  <si>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</si>
  <si>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</si>
  <si>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</si>
  <si>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</si>
  <si>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</si>
  <si>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</si>
  <si>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</si>
  <si>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</si>
  <si>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</si>
  <si>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</si>
  <si>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</si>
  <si>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</si>
  <si>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</si>
  <si>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</si>
  <si>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</si>
  <si>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</si>
  <si>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</si>
  <si>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</si>
  <si>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</si>
  <si>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</si>
  <si>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</si>
  <si>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</si>
  <si>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</si>
  <si>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</si>
  <si>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</si>
  <si>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</si>
  <si>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</si>
  <si>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</si>
  <si>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</si>
  <si>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</si>
  <si>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</si>
  <si>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</si>
  <si>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</si>
  <si>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</si>
  <si>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</si>
  <si>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</si>
  <si>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</si>
  <si>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</si>
  <si>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</si>
  <si>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</si>
  <si>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</si>
  <si>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</si>
  <si>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</si>
  <si>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</si>
  <si>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</si>
  <si>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</si>
  <si>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</si>
  <si>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</si>
  <si>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</si>
  <si>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</si>
  <si>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</si>
  <si>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</si>
  <si>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</si>
  <si>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</si>
  <si>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</si>
  <si>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</si>
  <si>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</si>
  <si>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</si>
  <si>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</si>
  <si>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</si>
  <si>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</si>
  <si>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</si>
  <si>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</si>
  <si>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</si>
  <si>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</si>
  <si>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</si>
  <si>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</si>
  <si>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</si>
  <si>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</si>
  <si>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</si>
  <si>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</si>
  <si>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</si>
  <si>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</si>
  <si>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</si>
  <si>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</si>
  <si>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</si>
  <si>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Deutschland Total</t>
  </si>
  <si>
    <t>per pop</t>
  </si>
  <si>
    <t>Setting</t>
  </si>
  <si>
    <t>pop scale</t>
  </si>
  <si>
    <t>Titel</t>
  </si>
  <si>
    <t>(darunter Todes­fälle)</t>
  </si>
  <si>
    <t>Beson­ders be­trof­fene Gebiete in Deutsch­land</t>
  </si>
  <si>
    <t>569 (2)</t>
  </si>
  <si>
    <t>506 (2)</t>
  </si>
  <si>
    <t>681 (1)</t>
  </si>
  <si>
    <t>605 (1)</t>
  </si>
  <si>
    <t>1.154 (5)</t>
  </si>
  <si>
    <t>Landkreis Heinsberg</t>
  </si>
  <si>
    <t>3.795 (8)</t>
  </si>
  <si>
    <t>3.421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</si>
</sst>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4" fillId="0" borderId="0" xfId="0" applyFont="1" applyFill="1"/>
    <xf numFmtId="22" fontId="4" fillId="0" borderId="1" xfId="0" applyNumberFormat="1" applyFont="1" applyFill="1" applyBorder="1" applyAlignment="1">
      <alignment vertical="center"/>
    </xf>
    <xf numFmtId="9" fontId="4" fillId="0" borderId="2" xfId="0" applyNumberFormat="1" applyFont="1" applyFill="1" applyBorder="1"/>
    <xf numFmtId="9" fontId="4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2" applyAlignment="1"/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6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4" fillId="0" borderId="5" xfId="0" applyNumberFormat="1" applyFont="1" applyFill="1" applyBorder="1"/>
    <xf numFmtId="22" fontId="4" fillId="0" borderId="5" xfId="0" applyNumberFormat="1" applyFont="1" applyFill="1" applyBorder="1" applyAlignment="1">
      <alignment vertical="center"/>
    </xf>
    <xf numFmtId="9" fontId="4" fillId="0" borderId="5" xfId="0" applyNumberFormat="1" applyFont="1" applyFill="1" applyBorder="1"/>
    <xf numFmtId="9" fontId="4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5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7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Fill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8" fillId="0" borderId="0" xfId="0" applyNumberFormat="1" applyFont="1" applyAlignment="1">
      <alignment horizontal="center" vertical="center" readingOrder="1"/>
    </xf>
    <xf numFmtId="0" fontId="0" fillId="0" borderId="0" xfId="0" applyNumberFormat="1" applyFont="1" applyAlignment="1">
      <alignment textRotation="90"/>
    </xf>
    <xf numFmtId="0" fontId="0" fillId="0" borderId="0" xfId="0" applyNumberFormat="1" applyFont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2" borderId="1" xfId="0" applyFont="1" applyFill="1" applyBorder="1" applyAlignment="1">
      <alignment horizontal="right" textRotation="90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Border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51">
    <dxf>
      <alignment horizontal="right" vertical="bottom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Cases!$T$2:$T$17</c:f>
              <c:numCache>
                <c:formatCode>General</c:formatCode>
                <c:ptCount val="16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3"/>
          <c:order val="1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Cases!$M$2:$M$17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  <c:pt idx="15">
                  <c:v>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2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Cases!$E$2:$E$17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  <c:pt idx="15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3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Cases!$D$2:$D$17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  <c:pt idx="15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4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Cases!$L$2:$L$17</c:f>
              <c:numCache>
                <c:formatCode>General</c:formatCode>
                <c:ptCount val="16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  <c:pt idx="15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5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Cases!$F$2:$F$17</c:f>
              <c:numCache>
                <c:formatCode>General</c:formatCode>
                <c:ptCount val="16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  <c:pt idx="15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6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Cases!$J$2:$J$17</c:f>
              <c:numCache>
                <c:formatCode>General</c:formatCode>
                <c:ptCount val="16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  <c:pt idx="15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7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Cases!$I$2:$I$17</c:f>
              <c:numCache>
                <c:formatCode>General</c:formatCode>
                <c:ptCount val="16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  <c:pt idx="15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8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Cases!$N$2:$N$17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  <c:pt idx="15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9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Cases!$P$2:$P$17</c:f>
              <c:numCache>
                <c:formatCode>General</c:formatCode>
                <c:ptCount val="16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  <c:pt idx="1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0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Cases!$H$2:$H$17</c:f>
              <c:numCache>
                <c:formatCode>General</c:formatCode>
                <c:ptCount val="16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1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Cases!$R$2:$R$17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2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Cases!$G$2:$G$17</c:f>
              <c:numCache>
                <c:formatCode>General</c:formatCode>
                <c:ptCount val="16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  <c:pt idx="1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3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Cases!$K$2:$K$17</c:f>
              <c:numCache>
                <c:formatCode>General</c:formatCode>
                <c:ptCount val="16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4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Cases!$Q$2:$Q$17</c:f>
              <c:numCache>
                <c:formatCode>General</c:formatCode>
                <c:ptCount val="16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5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Cases!$O$2:$O$17</c:f>
              <c:numCache>
                <c:formatCode>General</c:formatCode>
                <c:ptCount val="16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  <c:pt idx="1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6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Cases!$B$2:$B$17</c:f>
              <c:numCache>
                <c:formatCode>m/d/yy\ h:mm</c:formatCode>
                <c:ptCount val="16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</c:numCache>
            </c:numRef>
          </c:xVal>
          <c:yVal>
            <c:numRef>
              <c:f>Cases!$S$2:$S$17</c:f>
              <c:numCache>
                <c:formatCode>General</c:formatCode>
                <c:ptCount val="16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  <c:pt idx="1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14.03.20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Fälle DE absolut vs. pro 1 Mill Einwohner, 14.03.2020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569</c:v>
                </c:pt>
                <c:pt idx="1">
                  <c:v>681</c:v>
                </c:pt>
                <c:pt idx="2">
                  <c:v>216</c:v>
                </c:pt>
                <c:pt idx="3">
                  <c:v>61</c:v>
                </c:pt>
                <c:pt idx="4">
                  <c:v>50</c:v>
                </c:pt>
                <c:pt idx="5">
                  <c:v>158</c:v>
                </c:pt>
                <c:pt idx="6">
                  <c:v>203</c:v>
                </c:pt>
                <c:pt idx="7">
                  <c:v>45</c:v>
                </c:pt>
                <c:pt idx="8">
                  <c:v>253</c:v>
                </c:pt>
                <c:pt idx="9">
                  <c:v>1154</c:v>
                </c:pt>
                <c:pt idx="10">
                  <c:v>121</c:v>
                </c:pt>
                <c:pt idx="11">
                  <c:v>40</c:v>
                </c:pt>
                <c:pt idx="12">
                  <c:v>93</c:v>
                </c:pt>
                <c:pt idx="13">
                  <c:v>45</c:v>
                </c:pt>
                <c:pt idx="14">
                  <c:v>60</c:v>
                </c:pt>
                <c:pt idx="1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0.000</c:formatCode>
                <c:ptCount val="16"/>
                <c:pt idx="0">
                  <c:v>51.402502371380827</c:v>
                </c:pt>
                <c:pt idx="1">
                  <c:v>52.077358966711785</c:v>
                </c:pt>
                <c:pt idx="2">
                  <c:v>59.262510974539069</c:v>
                </c:pt>
                <c:pt idx="3">
                  <c:v>24.284406226362517</c:v>
                </c:pt>
                <c:pt idx="4">
                  <c:v>73.206442166910691</c:v>
                </c:pt>
                <c:pt idx="5">
                  <c:v>85.813599826200303</c:v>
                </c:pt>
                <c:pt idx="6">
                  <c:v>32.398097609243834</c:v>
                </c:pt>
                <c:pt idx="7">
                  <c:v>27.955519662048829</c:v>
                </c:pt>
                <c:pt idx="8">
                  <c:v>31.69472840248547</c:v>
                </c:pt>
                <c:pt idx="9">
                  <c:v>64.351715023393012</c:v>
                </c:pt>
                <c:pt idx="10">
                  <c:v>29.622013317665491</c:v>
                </c:pt>
                <c:pt idx="11">
                  <c:v>40.38364462392731</c:v>
                </c:pt>
                <c:pt idx="12">
                  <c:v>22.805855955271095</c:v>
                </c:pt>
                <c:pt idx="13">
                  <c:v>20.377666077978535</c:v>
                </c:pt>
                <c:pt idx="14">
                  <c:v>20.713225394414334</c:v>
                </c:pt>
                <c:pt idx="15">
                  <c:v>21.464234053473938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Fälle pro 1 Mill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8678</xdr:rowOff>
    </xdr:from>
    <xdr:to>
      <xdr:col>12</xdr:col>
      <xdr:colOff>37201</xdr:colOff>
      <xdr:row>53</xdr:row>
      <xdr:rowOff>119878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35" totalsRowShown="0" headerRowDxfId="50" dataDxfId="49" tableBorderDxfId="48">
  <autoFilter ref="A1:T35" xr:uid="{1DA4B026-4C97-DF45-BDEF-EE080E06CCC8}"/>
  <tableColumns count="20">
    <tableColumn id="1" xr3:uid="{7B77E861-ABD7-CC46-BE1B-62FFA855918A}" name="Num"/>
    <tableColumn id="2" xr3:uid="{A9D891F0-4885-A946-9DA9-30886E848D1C}" name="Datum" dataDxfId="47"/>
    <tableColumn id="3" xr3:uid="{6B048EE4-8426-2545-A3EF-71248E0D2493}" name="Typ" dataDxfId="46"/>
    <tableColumn id="4" xr3:uid="{463A535E-E8DD-D048-8D23-5C03A237BD27}" name="Baden-Württemberg" dataDxfId="45"/>
    <tableColumn id="5" xr3:uid="{C73439B1-ADFE-484D-9DAB-78AB3242649E}" name="Bayern" dataDxfId="44"/>
    <tableColumn id="6" xr3:uid="{CDCD7B4C-FA1B-5D4B-84EC-1B93C9F2211E}" name="Berlin" dataDxfId="43"/>
    <tableColumn id="7" xr3:uid="{4B381B0C-9038-7A45-87CA-C74BBBC89932}" name="Brandenburg" dataDxfId="42"/>
    <tableColumn id="8" xr3:uid="{3367C2BC-28BE-3341-AE87-CDED4BFCEA07}" name="Bremen" dataDxfId="41"/>
    <tableColumn id="9" xr3:uid="{2369A6E0-C0F1-C44F-8B78-5DB57E9AF79D}" name="Hamburg" dataDxfId="40"/>
    <tableColumn id="10" xr3:uid="{884AB352-4A81-8D49-AA12-B8EAF3C487E0}" name="Hessen" dataDxfId="39"/>
    <tableColumn id="11" xr3:uid="{AE5E62A0-1F89-2E45-8E7B-70BF95720068}" name="Mecklenburg-Vorpommern" dataDxfId="38"/>
    <tableColumn id="12" xr3:uid="{8D805E80-59CE-8347-98B4-6475F75C5C51}" name="Niedersachsen" dataDxfId="37"/>
    <tableColumn id="13" xr3:uid="{BC5F0195-1635-C145-8EDE-A5C46EA4D710}" name="Nordrhein-Westfalen" dataDxfId="36"/>
    <tableColumn id="14" xr3:uid="{4BEE7460-1D9B-C945-80A2-92C7F08C0F01}" name="Rheinland-Pfalz" dataDxfId="35"/>
    <tableColumn id="15" xr3:uid="{D7B5CC10-CE40-3D47-926F-900D84B7F92A}" name="Saarland" dataDxfId="34"/>
    <tableColumn id="16" xr3:uid="{EB9CA25E-2271-3D42-8A65-F7C41B54CEA5}" name="Sachsen" dataDxfId="33"/>
    <tableColumn id="17" xr3:uid="{4598E0DF-B360-1440-8958-D3461FAD3F74}" name="Sachsen-Anhalt" dataDxfId="32"/>
    <tableColumn id="18" xr3:uid="{8B6E9527-F2CB-894B-B3E4-125132A86A5D}" name="Schleswig-Holstein" dataDxfId="31"/>
    <tableColumn id="19" xr3:uid="{7D2272BD-A08B-574E-81AE-65E0FB33A9ED}" name="Thüringen" dataDxfId="30"/>
    <tableColumn id="21" xr3:uid="{765949F0-761D-D24F-A85E-B329DA6357CA}" name="Gesamt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V17" totalsRowShown="0" headerRowDxfId="28">
  <autoFilter ref="A1:V17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DFAB118E-A946-0146-85D1-FEC9DB7A54DB}" name="#" dataDxfId="0"/>
    <tableColumn id="2" xr3:uid="{7862783A-26AD-6144-8E4F-7DF624F1CEF7}" name="Date" dataDxfId="1"/>
    <tableColumn id="43" xr3:uid="{F84758D7-1AC4-B146-AFFB-CD4F577D02F4}" name="Type" dataDxfId="27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 dataDxfId="26"/>
    <tableColumn id="42" xr3:uid="{1C774CC4-9E60-FC4A-945C-79AC482211CE}" name="Delta" dataDxfId="25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7" totalsRowShown="0" headerRowDxfId="24" dataDxfId="22" headerRowBorderDxfId="23" tableBorderDxfId="21">
  <autoFilter ref="A1:S17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20">
      <calculatedColumnFormula>Cases!A2</calculatedColumnFormula>
    </tableColumn>
    <tableColumn id="2" xr3:uid="{F08A6D07-D47C-0B4B-BF63-BCF903E95EB5}" name="Date" dataDxfId="19">
      <calculatedColumnFormula>Cases!B2</calculatedColumnFormula>
    </tableColumn>
    <tableColumn id="3" xr3:uid="{B6051F7E-D460-9A42-9D63-3975F8A75ACA}" name="Baden-_x000a_Württemberg" dataDxfId="18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17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16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5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4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3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2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11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10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9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8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7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6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5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4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3">
      <calculatedColumnFormula>IF(AND(ISNUMBER(Cases!S1),Cases!S1&gt;min_number),
((Cases!S2-Cases!S1)/Cases!S1)/(Cases!$B2-Cases!$B1),
"")</calculatedColumnFormula>
    </tableColumn>
    <tableColumn id="20" xr3:uid="{8590B984-B71C-8D4E-AB2B-CC37C841189C}" name="DE Total" dataDxfId="2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>
      <selection activeCell="B6" sqref="B6"/>
    </sheetView>
  </sheetViews>
  <sheetFormatPr baseColWidth="10" defaultRowHeight="16" x14ac:dyDescent="0.2"/>
  <cols>
    <col min="1" max="1" width="29.1640625" style="40" bestFit="1" customWidth="1"/>
    <col min="2" max="2" width="125.33203125" style="40" bestFit="1" customWidth="1"/>
    <col min="3" max="16384" width="10.83203125" style="40"/>
  </cols>
  <sheetData>
    <row r="1" spans="1:2" x14ac:dyDescent="0.2">
      <c r="A1" s="40" t="s">
        <v>53</v>
      </c>
      <c r="B1" s="65" t="s">
        <v>54</v>
      </c>
    </row>
    <row r="3" spans="1:2" x14ac:dyDescent="0.2">
      <c r="A3" s="7" t="s">
        <v>24</v>
      </c>
      <c r="B3" s="41" t="s">
        <v>25</v>
      </c>
    </row>
    <row r="4" spans="1:2" x14ac:dyDescent="0.2">
      <c r="A4" s="7" t="s">
        <v>26</v>
      </c>
      <c r="B4" s="41" t="s">
        <v>27</v>
      </c>
    </row>
    <row r="6" spans="1:2" x14ac:dyDescent="0.2">
      <c r="A6" s="40" t="s">
        <v>52</v>
      </c>
      <c r="B6" s="41" t="s">
        <v>28</v>
      </c>
    </row>
    <row r="8" spans="1:2" x14ac:dyDescent="0.2">
      <c r="A8" s="40" t="s">
        <v>55</v>
      </c>
      <c r="B8" s="41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G2" sqref="G2"/>
    </sheetView>
  </sheetViews>
  <sheetFormatPr baseColWidth="10" defaultRowHeight="16" x14ac:dyDescent="0.2"/>
  <cols>
    <col min="1" max="1" width="15" bestFit="1" customWidth="1"/>
    <col min="4" max="4" width="19.83203125" bestFit="1" customWidth="1"/>
  </cols>
  <sheetData>
    <row r="2" spans="1:5" x14ac:dyDescent="0.2">
      <c r="A2" t="s">
        <v>56</v>
      </c>
      <c r="B2">
        <f>last_DE_Total</f>
        <v>3795</v>
      </c>
      <c r="D2" t="s">
        <v>59</v>
      </c>
      <c r="E2">
        <v>3</v>
      </c>
    </row>
    <row r="3" spans="1:5" x14ac:dyDescent="0.2">
      <c r="A3" t="s">
        <v>58</v>
      </c>
      <c r="B3">
        <v>1000000</v>
      </c>
    </row>
    <row r="4" spans="1:5" x14ac:dyDescent="0.2">
      <c r="A4" t="s">
        <v>57</v>
      </c>
      <c r="B4" s="20">
        <f xml:space="preserve"> LOG(B3/B2,2)</f>
        <v>8.0416843990213458</v>
      </c>
    </row>
    <row r="5" spans="1:5" x14ac:dyDescent="0.2">
      <c r="A5" t="s">
        <v>60</v>
      </c>
      <c r="B5" s="47">
        <f>B4*E2</f>
        <v>24.125053197064037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I20"/>
  <sheetViews>
    <sheetView workbookViewId="0">
      <selection activeCell="F1" sqref="F1:I20"/>
    </sheetView>
  </sheetViews>
  <sheetFormatPr baseColWidth="10" defaultRowHeight="16" x14ac:dyDescent="0.2"/>
  <cols>
    <col min="1" max="1" width="23.5" bestFit="1" customWidth="1"/>
    <col min="2" max="2" width="20.5" bestFit="1" customWidth="1"/>
    <col min="3" max="3" width="29.33203125" bestFit="1" customWidth="1"/>
    <col min="4" max="4" width="29.33203125" customWidth="1"/>
    <col min="5" max="5" width="42.5" bestFit="1" customWidth="1"/>
    <col min="6" max="6" width="19.1640625" bestFit="1" customWidth="1"/>
  </cols>
  <sheetData>
    <row r="1" spans="1:9" x14ac:dyDescent="0.2">
      <c r="F1" s="4">
        <v>43904.625</v>
      </c>
      <c r="G1" s="3"/>
      <c r="H1" s="3"/>
      <c r="I1" s="3"/>
    </row>
    <row r="2" spans="1:9" ht="134" x14ac:dyDescent="0.2">
      <c r="A2" s="4">
        <v>43902.625</v>
      </c>
      <c r="B2" s="3" t="s">
        <v>17</v>
      </c>
      <c r="C2" s="3" t="s">
        <v>42</v>
      </c>
      <c r="D2" s="3" t="s">
        <v>43</v>
      </c>
      <c r="E2" s="3" t="s">
        <v>97</v>
      </c>
      <c r="F2" s="89" t="s">
        <v>18</v>
      </c>
      <c r="G2" s="89" t="s">
        <v>19</v>
      </c>
      <c r="H2" s="89" t="s">
        <v>45</v>
      </c>
      <c r="I2" s="89" t="s">
        <v>44</v>
      </c>
    </row>
    <row r="3" spans="1:9" x14ac:dyDescent="0.2">
      <c r="A3" s="3" t="s">
        <v>17</v>
      </c>
      <c r="B3" s="3"/>
      <c r="C3" s="3" t="s">
        <v>96</v>
      </c>
      <c r="D3" s="3" t="s">
        <v>96</v>
      </c>
      <c r="E3" s="3"/>
      <c r="F3" s="90"/>
      <c r="G3" s="90"/>
      <c r="H3" s="90"/>
      <c r="I3" s="90"/>
    </row>
    <row r="4" spans="1:9" x14ac:dyDescent="0.2">
      <c r="A4" s="3" t="s">
        <v>0</v>
      </c>
      <c r="B4" s="3" t="s">
        <v>0</v>
      </c>
      <c r="C4" s="3" t="s">
        <v>98</v>
      </c>
      <c r="D4" s="3" t="s">
        <v>99</v>
      </c>
      <c r="E4" s="3"/>
      <c r="F4" s="90">
        <v>569</v>
      </c>
      <c r="G4" s="90">
        <v>2</v>
      </c>
      <c r="H4" s="90">
        <v>506</v>
      </c>
      <c r="I4" s="90">
        <v>2</v>
      </c>
    </row>
    <row r="5" spans="1:9" x14ac:dyDescent="0.2">
      <c r="A5" s="3" t="s">
        <v>1</v>
      </c>
      <c r="B5" s="3" t="s">
        <v>1</v>
      </c>
      <c r="C5" s="3" t="s">
        <v>100</v>
      </c>
      <c r="D5" s="3" t="s">
        <v>101</v>
      </c>
      <c r="E5" s="3"/>
      <c r="F5" s="90">
        <v>681</v>
      </c>
      <c r="G5" s="90">
        <v>1</v>
      </c>
      <c r="H5" s="90">
        <v>605</v>
      </c>
      <c r="I5" s="90">
        <v>1</v>
      </c>
    </row>
    <row r="6" spans="1:9" x14ac:dyDescent="0.2">
      <c r="A6" s="3" t="s">
        <v>2</v>
      </c>
      <c r="B6" s="3" t="s">
        <v>2</v>
      </c>
      <c r="C6" s="3">
        <v>216</v>
      </c>
      <c r="D6" s="3">
        <v>216</v>
      </c>
      <c r="E6" s="3"/>
      <c r="F6" s="90">
        <v>216</v>
      </c>
      <c r="G6" s="90"/>
      <c r="H6" s="90">
        <v>216</v>
      </c>
      <c r="I6" s="90"/>
    </row>
    <row r="7" spans="1:9" x14ac:dyDescent="0.2">
      <c r="A7" s="3" t="s">
        <v>3</v>
      </c>
      <c r="B7" s="3" t="s">
        <v>3</v>
      </c>
      <c r="C7" s="3">
        <v>61</v>
      </c>
      <c r="D7" s="3">
        <v>57</v>
      </c>
      <c r="E7" s="3"/>
      <c r="F7" s="90">
        <v>61</v>
      </c>
      <c r="G7" s="90"/>
      <c r="H7" s="90">
        <v>57</v>
      </c>
      <c r="I7" s="90"/>
    </row>
    <row r="8" spans="1:9" x14ac:dyDescent="0.2">
      <c r="A8" s="3" t="s">
        <v>4</v>
      </c>
      <c r="B8" s="3" t="s">
        <v>4</v>
      </c>
      <c r="C8" s="3">
        <v>50</v>
      </c>
      <c r="D8" s="3">
        <v>50</v>
      </c>
      <c r="E8" s="3"/>
      <c r="F8" s="90">
        <v>50</v>
      </c>
      <c r="G8" s="90"/>
      <c r="H8" s="90">
        <v>50</v>
      </c>
      <c r="I8" s="90"/>
    </row>
    <row r="9" spans="1:9" x14ac:dyDescent="0.2">
      <c r="A9" s="3" t="s">
        <v>5</v>
      </c>
      <c r="B9" s="3" t="s">
        <v>5</v>
      </c>
      <c r="C9" s="3">
        <v>158</v>
      </c>
      <c r="D9" s="3">
        <v>119</v>
      </c>
      <c r="E9" s="3"/>
      <c r="F9" s="90">
        <v>158</v>
      </c>
      <c r="G9" s="90"/>
      <c r="H9" s="90">
        <v>119</v>
      </c>
      <c r="I9" s="90"/>
    </row>
    <row r="10" spans="1:9" x14ac:dyDescent="0.2">
      <c r="A10" s="3" t="s">
        <v>6</v>
      </c>
      <c r="B10" s="3" t="s">
        <v>6</v>
      </c>
      <c r="C10" s="3">
        <v>203</v>
      </c>
      <c r="D10" s="3">
        <v>141</v>
      </c>
      <c r="E10" s="3"/>
      <c r="F10" s="90">
        <v>203</v>
      </c>
      <c r="G10" s="90"/>
      <c r="H10" s="90">
        <v>141</v>
      </c>
      <c r="I10" s="90"/>
    </row>
    <row r="11" spans="1:9" x14ac:dyDescent="0.2">
      <c r="A11" s="3" t="s">
        <v>7</v>
      </c>
      <c r="B11" s="3" t="s">
        <v>7</v>
      </c>
      <c r="C11" s="3">
        <v>45</v>
      </c>
      <c r="D11" s="3">
        <v>23</v>
      </c>
      <c r="E11" s="3"/>
      <c r="F11" s="90">
        <v>45</v>
      </c>
      <c r="G11" s="90"/>
      <c r="H11" s="90">
        <v>23</v>
      </c>
      <c r="I11" s="90"/>
    </row>
    <row r="12" spans="1:9" x14ac:dyDescent="0.2">
      <c r="A12" s="3" t="s">
        <v>8</v>
      </c>
      <c r="B12" s="3" t="s">
        <v>8</v>
      </c>
      <c r="C12" s="3">
        <v>253</v>
      </c>
      <c r="D12" s="3">
        <v>187</v>
      </c>
      <c r="E12" s="3"/>
      <c r="F12" s="90">
        <v>253</v>
      </c>
      <c r="G12" s="90"/>
      <c r="H12" s="90">
        <v>187</v>
      </c>
      <c r="I12" s="90"/>
    </row>
    <row r="13" spans="1:9" x14ac:dyDescent="0.2">
      <c r="A13" s="3" t="s">
        <v>9</v>
      </c>
      <c r="B13" s="3" t="s">
        <v>9</v>
      </c>
      <c r="C13" s="3" t="s">
        <v>102</v>
      </c>
      <c r="D13" s="3" t="s">
        <v>102</v>
      </c>
      <c r="E13" s="3" t="s">
        <v>103</v>
      </c>
      <c r="F13" s="90">
        <v>1154</v>
      </c>
      <c r="G13" s="90">
        <v>5</v>
      </c>
      <c r="H13" s="90">
        <v>1154</v>
      </c>
      <c r="I13" s="90">
        <v>5</v>
      </c>
    </row>
    <row r="14" spans="1:9" x14ac:dyDescent="0.2">
      <c r="A14" s="3" t="s">
        <v>10</v>
      </c>
      <c r="B14" s="3" t="s">
        <v>10</v>
      </c>
      <c r="C14" s="3">
        <v>121</v>
      </c>
      <c r="D14" s="3">
        <v>121</v>
      </c>
      <c r="E14" s="3"/>
      <c r="F14" s="90">
        <v>121</v>
      </c>
      <c r="G14" s="90"/>
      <c r="H14" s="90">
        <v>121</v>
      </c>
      <c r="I14" s="90"/>
    </row>
    <row r="15" spans="1:9" x14ac:dyDescent="0.2">
      <c r="A15" s="3" t="s">
        <v>11</v>
      </c>
      <c r="B15" s="3" t="s">
        <v>11</v>
      </c>
      <c r="C15" s="3">
        <v>40</v>
      </c>
      <c r="D15" s="3">
        <v>31</v>
      </c>
      <c r="E15" s="3"/>
      <c r="F15" s="90">
        <v>40</v>
      </c>
      <c r="G15" s="90"/>
      <c r="H15" s="90">
        <v>31</v>
      </c>
      <c r="I15" s="90"/>
    </row>
    <row r="16" spans="1:9" x14ac:dyDescent="0.2">
      <c r="A16" s="3" t="s">
        <v>12</v>
      </c>
      <c r="B16" s="3" t="s">
        <v>12</v>
      </c>
      <c r="C16" s="3">
        <v>93</v>
      </c>
      <c r="D16" s="3">
        <v>86</v>
      </c>
      <c r="E16" s="3"/>
      <c r="F16" s="90">
        <v>93</v>
      </c>
      <c r="G16" s="90"/>
      <c r="H16" s="90">
        <v>86</v>
      </c>
      <c r="I16" s="90"/>
    </row>
    <row r="17" spans="1:9" x14ac:dyDescent="0.2">
      <c r="A17" s="3" t="s">
        <v>13</v>
      </c>
      <c r="B17" s="3" t="s">
        <v>13</v>
      </c>
      <c r="C17" s="3">
        <v>45</v>
      </c>
      <c r="D17" s="3">
        <v>40</v>
      </c>
      <c r="E17" s="3"/>
      <c r="F17" s="90">
        <v>45</v>
      </c>
      <c r="G17" s="90"/>
      <c r="H17" s="90">
        <v>40</v>
      </c>
      <c r="I17" s="90"/>
    </row>
    <row r="18" spans="1:9" x14ac:dyDescent="0.2">
      <c r="A18" s="3" t="s">
        <v>14</v>
      </c>
      <c r="B18" s="3" t="s">
        <v>14</v>
      </c>
      <c r="C18" s="3">
        <v>60</v>
      </c>
      <c r="D18" s="3">
        <v>54</v>
      </c>
      <c r="E18" s="3"/>
      <c r="F18" s="90">
        <v>60</v>
      </c>
      <c r="G18" s="90"/>
      <c r="H18" s="90">
        <v>54</v>
      </c>
      <c r="I18" s="90"/>
    </row>
    <row r="19" spans="1:9" x14ac:dyDescent="0.2">
      <c r="A19" s="3" t="s">
        <v>15</v>
      </c>
      <c r="B19" s="3" t="s">
        <v>15</v>
      </c>
      <c r="C19" s="3">
        <v>46</v>
      </c>
      <c r="D19" s="3">
        <v>31</v>
      </c>
      <c r="E19" s="3"/>
      <c r="F19" s="90">
        <v>46</v>
      </c>
      <c r="G19" s="90"/>
      <c r="H19" s="90">
        <v>31</v>
      </c>
      <c r="I19" s="90"/>
    </row>
    <row r="20" spans="1:9" x14ac:dyDescent="0.2">
      <c r="A20" s="3" t="s">
        <v>16</v>
      </c>
      <c r="B20" s="3" t="s">
        <v>16</v>
      </c>
      <c r="C20" s="3" t="s">
        <v>104</v>
      </c>
      <c r="D20" s="3" t="s">
        <v>105</v>
      </c>
      <c r="E20" s="3"/>
      <c r="F20" s="90">
        <v>3795</v>
      </c>
      <c r="G20" s="90">
        <v>8</v>
      </c>
      <c r="H20" s="90">
        <v>3421</v>
      </c>
      <c r="I20" s="9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I44"/>
  <sheetViews>
    <sheetView workbookViewId="0">
      <pane xSplit="1" topLeftCell="AA1" activePane="topRight" state="frozen"/>
      <selection pane="topRight" activeCell="AF1" sqref="AF1:AI19"/>
    </sheetView>
  </sheetViews>
  <sheetFormatPr baseColWidth="10" defaultRowHeight="16" x14ac:dyDescent="0.2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31" width="10.83203125" style="3"/>
    <col min="32" max="32" width="13.1640625" style="3" bestFit="1" customWidth="1"/>
    <col min="33" max="16384" width="10.83203125" style="3"/>
  </cols>
  <sheetData>
    <row r="1" spans="1:35" x14ac:dyDescent="0.2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  <c r="AB1" s="4">
        <v>43903.625</v>
      </c>
      <c r="AF1" s="4">
        <v>43904.625</v>
      </c>
    </row>
    <row r="2" spans="1:35" s="2" customFormat="1" ht="134" x14ac:dyDescent="0.2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45</v>
      </c>
      <c r="AA2" s="2" t="s">
        <v>44</v>
      </c>
      <c r="AB2" s="2" t="s">
        <v>18</v>
      </c>
      <c r="AC2" s="2" t="s">
        <v>19</v>
      </c>
      <c r="AD2" s="2" t="s">
        <v>45</v>
      </c>
      <c r="AE2" s="2" t="s">
        <v>44</v>
      </c>
      <c r="AF2" s="89" t="s">
        <v>18</v>
      </c>
      <c r="AG2" s="89" t="s">
        <v>19</v>
      </c>
      <c r="AH2" s="89" t="s">
        <v>45</v>
      </c>
      <c r="AI2" s="89" t="s">
        <v>44</v>
      </c>
    </row>
    <row r="3" spans="1:35" x14ac:dyDescent="0.2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  <c r="AB3" s="3">
        <v>454</v>
      </c>
      <c r="AC3" s="3">
        <v>1</v>
      </c>
      <c r="AD3" s="3">
        <v>401</v>
      </c>
      <c r="AE3" s="3">
        <v>1</v>
      </c>
      <c r="AF3" s="90">
        <v>569</v>
      </c>
      <c r="AG3" s="90">
        <v>2</v>
      </c>
      <c r="AH3" s="90">
        <v>506</v>
      </c>
      <c r="AI3" s="90">
        <v>2</v>
      </c>
    </row>
    <row r="4" spans="1:35" x14ac:dyDescent="0.2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  <c r="AB4" s="3">
        <v>558</v>
      </c>
      <c r="AC4" s="3">
        <v>1</v>
      </c>
      <c r="AD4" s="3">
        <v>412</v>
      </c>
      <c r="AF4" s="90">
        <v>681</v>
      </c>
      <c r="AG4" s="90">
        <v>1</v>
      </c>
      <c r="AH4" s="90">
        <v>605</v>
      </c>
      <c r="AI4" s="90">
        <v>1</v>
      </c>
    </row>
    <row r="5" spans="1:35" x14ac:dyDescent="0.2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  <c r="AB5" s="3">
        <v>174</v>
      </c>
      <c r="AD5" s="3">
        <v>174</v>
      </c>
      <c r="AF5" s="90">
        <v>216</v>
      </c>
      <c r="AG5" s="90"/>
      <c r="AH5" s="90">
        <v>216</v>
      </c>
      <c r="AI5" s="90"/>
    </row>
    <row r="6" spans="1:35" x14ac:dyDescent="0.2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  <c r="AB6" s="3">
        <v>44</v>
      </c>
      <c r="AD6" s="3">
        <v>44</v>
      </c>
      <c r="AF6" s="90">
        <v>61</v>
      </c>
      <c r="AG6" s="90"/>
      <c r="AH6" s="90">
        <v>57</v>
      </c>
      <c r="AI6" s="90"/>
    </row>
    <row r="7" spans="1:35" x14ac:dyDescent="0.2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  <c r="AB7" s="3">
        <v>42</v>
      </c>
      <c r="AD7" s="3">
        <v>42</v>
      </c>
      <c r="AF7" s="90">
        <v>50</v>
      </c>
      <c r="AG7" s="90"/>
      <c r="AH7" s="90">
        <v>50</v>
      </c>
      <c r="AI7" s="90"/>
    </row>
    <row r="8" spans="1:35" x14ac:dyDescent="0.2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  <c r="AB8" s="3">
        <v>99</v>
      </c>
      <c r="AD8" s="3">
        <v>99</v>
      </c>
      <c r="AF8" s="90">
        <v>158</v>
      </c>
      <c r="AG8" s="90"/>
      <c r="AH8" s="90">
        <v>119</v>
      </c>
      <c r="AI8" s="90"/>
    </row>
    <row r="9" spans="1:35" x14ac:dyDescent="0.2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  <c r="AB9" s="3">
        <v>148</v>
      </c>
      <c r="AD9" s="3">
        <v>94</v>
      </c>
      <c r="AF9" s="90">
        <v>203</v>
      </c>
      <c r="AG9" s="90"/>
      <c r="AH9" s="90">
        <v>141</v>
      </c>
      <c r="AI9" s="90"/>
    </row>
    <row r="10" spans="1:35" x14ac:dyDescent="0.2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  <c r="AB10" s="3">
        <v>33</v>
      </c>
      <c r="AD10" s="3">
        <v>21</v>
      </c>
      <c r="AF10" s="90">
        <v>45</v>
      </c>
      <c r="AG10" s="90"/>
      <c r="AH10" s="90">
        <v>23</v>
      </c>
      <c r="AI10" s="90"/>
    </row>
    <row r="11" spans="1:35" x14ac:dyDescent="0.2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  <c r="AB11" s="3">
        <v>230</v>
      </c>
      <c r="AD11" s="3">
        <v>134</v>
      </c>
      <c r="AF11" s="90">
        <v>253</v>
      </c>
      <c r="AG11" s="90"/>
      <c r="AH11" s="90">
        <v>187</v>
      </c>
      <c r="AI11" s="90"/>
    </row>
    <row r="12" spans="1:35" x14ac:dyDescent="0.2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  <c r="AB12" s="3">
        <v>936</v>
      </c>
      <c r="AC12" s="3">
        <v>3</v>
      </c>
      <c r="AD12" s="3">
        <v>887</v>
      </c>
      <c r="AE12" s="3">
        <v>3</v>
      </c>
      <c r="AF12" s="90">
        <v>1154</v>
      </c>
      <c r="AG12" s="90">
        <v>5</v>
      </c>
      <c r="AH12" s="90">
        <v>1154</v>
      </c>
      <c r="AI12" s="90">
        <v>5</v>
      </c>
    </row>
    <row r="13" spans="1:35" x14ac:dyDescent="0.2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  <c r="AB13" s="3">
        <v>102</v>
      </c>
      <c r="AD13" s="3">
        <v>102</v>
      </c>
      <c r="AF13" s="90">
        <v>121</v>
      </c>
      <c r="AG13" s="90"/>
      <c r="AH13" s="90">
        <v>121</v>
      </c>
      <c r="AI13" s="90"/>
    </row>
    <row r="14" spans="1:35" x14ac:dyDescent="0.2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  <c r="AB14" s="3">
        <v>40</v>
      </c>
      <c r="AD14" s="3">
        <v>30</v>
      </c>
      <c r="AF14" s="90">
        <v>40</v>
      </c>
      <c r="AG14" s="90"/>
      <c r="AH14" s="90">
        <v>31</v>
      </c>
      <c r="AI14" s="90"/>
    </row>
    <row r="15" spans="1:35" x14ac:dyDescent="0.2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  <c r="AB15" s="3">
        <v>83</v>
      </c>
      <c r="AD15" s="3">
        <v>46</v>
      </c>
      <c r="AF15" s="90">
        <v>93</v>
      </c>
      <c r="AG15" s="90"/>
      <c r="AH15" s="90">
        <v>86</v>
      </c>
      <c r="AI15" s="90"/>
    </row>
    <row r="16" spans="1:35" x14ac:dyDescent="0.2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  <c r="AB16" s="3">
        <v>42</v>
      </c>
      <c r="AD16" s="3">
        <v>29</v>
      </c>
      <c r="AF16" s="90">
        <v>45</v>
      </c>
      <c r="AG16" s="90"/>
      <c r="AH16" s="90">
        <v>40</v>
      </c>
      <c r="AI16" s="90"/>
    </row>
    <row r="17" spans="1:35" x14ac:dyDescent="0.2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  <c r="AB17" s="3">
        <v>48</v>
      </c>
      <c r="AD17" s="3">
        <v>45</v>
      </c>
      <c r="AF17" s="90">
        <v>60</v>
      </c>
      <c r="AG17" s="90"/>
      <c r="AH17" s="90">
        <v>54</v>
      </c>
      <c r="AI17" s="90"/>
    </row>
    <row r="18" spans="1:35" x14ac:dyDescent="0.2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  <c r="AB18" s="3">
        <v>29</v>
      </c>
      <c r="AD18" s="3">
        <v>16</v>
      </c>
      <c r="AF18" s="90">
        <v>46</v>
      </c>
      <c r="AG18" s="90"/>
      <c r="AH18" s="90">
        <v>31</v>
      </c>
      <c r="AI18" s="90"/>
    </row>
    <row r="19" spans="1:35" x14ac:dyDescent="0.2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  <c r="AB19" s="6">
        <v>3062</v>
      </c>
      <c r="AC19" s="3">
        <v>5</v>
      </c>
      <c r="AD19" s="6">
        <v>2576</v>
      </c>
      <c r="AE19" s="3">
        <v>4</v>
      </c>
      <c r="AF19" s="90">
        <v>3795</v>
      </c>
      <c r="AG19" s="90">
        <v>8</v>
      </c>
      <c r="AH19" s="90">
        <v>3421</v>
      </c>
      <c r="AI19" s="90">
        <v>8</v>
      </c>
    </row>
    <row r="23" spans="1:35" x14ac:dyDescent="0.2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35" x14ac:dyDescent="0.2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 x14ac:dyDescent="0.2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35"/>
  <sheetViews>
    <sheetView topLeftCell="A20" zoomScale="125" workbookViewId="0">
      <selection activeCell="A33" sqref="A33:T33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 x14ac:dyDescent="0.2">
      <c r="A1" s="15" t="s">
        <v>23</v>
      </c>
      <c r="B1" s="16" t="s">
        <v>21</v>
      </c>
      <c r="C1" s="17" t="s">
        <v>22</v>
      </c>
      <c r="D1" s="17" t="s">
        <v>0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16</v>
      </c>
    </row>
    <row r="2" spans="1:20" x14ac:dyDescent="0.2">
      <c r="A2">
        <v>0</v>
      </c>
      <c r="B2" s="9">
        <v>43889.416666666664</v>
      </c>
      <c r="C2" s="10" t="s">
        <v>18</v>
      </c>
      <c r="D2" s="10">
        <v>10</v>
      </c>
      <c r="E2" s="10">
        <v>15</v>
      </c>
      <c r="F2" s="10"/>
      <c r="G2" s="10"/>
      <c r="H2" s="10"/>
      <c r="I2" s="10"/>
      <c r="J2" s="10"/>
      <c r="K2" s="10"/>
      <c r="L2" s="10"/>
      <c r="M2" s="10">
        <v>25</v>
      </c>
      <c r="N2" s="10">
        <v>2</v>
      </c>
      <c r="O2" s="10"/>
      <c r="P2" s="10"/>
      <c r="Q2" s="10"/>
      <c r="R2" s="10">
        <v>1</v>
      </c>
      <c r="S2" s="10"/>
      <c r="T2" s="10">
        <v>53</v>
      </c>
    </row>
    <row r="3" spans="1:20" x14ac:dyDescent="0.2">
      <c r="A3">
        <v>1</v>
      </c>
      <c r="B3" s="11">
        <v>43890.416666666664</v>
      </c>
      <c r="C3" s="12" t="s">
        <v>18</v>
      </c>
      <c r="D3" s="12">
        <v>14</v>
      </c>
      <c r="E3" s="12">
        <v>15</v>
      </c>
      <c r="F3" s="12"/>
      <c r="G3" s="12"/>
      <c r="H3" s="12"/>
      <c r="I3" s="12"/>
      <c r="J3" s="12">
        <v>3</v>
      </c>
      <c r="K3" s="12"/>
      <c r="L3" s="12"/>
      <c r="M3" s="12">
        <v>30</v>
      </c>
      <c r="N3" s="12">
        <v>1</v>
      </c>
      <c r="O3" s="12"/>
      <c r="P3" s="12"/>
      <c r="Q3" s="12"/>
      <c r="R3" s="12">
        <v>1</v>
      </c>
      <c r="S3" s="12"/>
      <c r="T3" s="12">
        <v>66</v>
      </c>
    </row>
    <row r="4" spans="1:20" x14ac:dyDescent="0.2">
      <c r="A4">
        <v>2</v>
      </c>
      <c r="B4" s="9">
        <v>43891.625</v>
      </c>
      <c r="C4" s="10" t="s">
        <v>18</v>
      </c>
      <c r="D4" s="10">
        <v>15</v>
      </c>
      <c r="E4" s="10">
        <v>23</v>
      </c>
      <c r="F4" s="10"/>
      <c r="G4" s="10"/>
      <c r="H4" s="10">
        <v>1</v>
      </c>
      <c r="I4" s="10">
        <v>1</v>
      </c>
      <c r="J4" s="10">
        <v>8</v>
      </c>
      <c r="K4" s="10"/>
      <c r="L4" s="10">
        <v>1</v>
      </c>
      <c r="M4" s="10">
        <v>74</v>
      </c>
      <c r="N4" s="10">
        <v>2</v>
      </c>
      <c r="O4" s="10"/>
      <c r="P4" s="10"/>
      <c r="Q4" s="10"/>
      <c r="R4" s="10">
        <v>2</v>
      </c>
      <c r="S4" s="10"/>
      <c r="T4" s="10">
        <v>129</v>
      </c>
    </row>
    <row r="5" spans="1:20" x14ac:dyDescent="0.2">
      <c r="A5">
        <v>3</v>
      </c>
      <c r="B5" s="11">
        <v>43892.625</v>
      </c>
      <c r="C5" s="12" t="s">
        <v>18</v>
      </c>
      <c r="D5" s="12">
        <v>20</v>
      </c>
      <c r="E5" s="12">
        <v>26</v>
      </c>
      <c r="F5" s="12">
        <v>1</v>
      </c>
      <c r="G5" s="12"/>
      <c r="H5" s="12">
        <v>1</v>
      </c>
      <c r="I5" s="12">
        <v>2</v>
      </c>
      <c r="J5" s="12">
        <v>10</v>
      </c>
      <c r="K5" s="12"/>
      <c r="L5" s="12">
        <v>1</v>
      </c>
      <c r="M5" s="12">
        <v>90</v>
      </c>
      <c r="N5" s="12">
        <v>2</v>
      </c>
      <c r="O5" s="12"/>
      <c r="P5" s="12"/>
      <c r="Q5" s="12"/>
      <c r="R5" s="12">
        <v>2</v>
      </c>
      <c r="S5" s="12"/>
      <c r="T5" s="12">
        <v>157</v>
      </c>
    </row>
    <row r="6" spans="1:20" x14ac:dyDescent="0.2">
      <c r="A6">
        <v>4</v>
      </c>
      <c r="B6" s="9">
        <v>43893.625</v>
      </c>
      <c r="C6" s="10" t="s">
        <v>18</v>
      </c>
      <c r="D6" s="10">
        <v>28</v>
      </c>
      <c r="E6" s="10">
        <v>37</v>
      </c>
      <c r="F6" s="10">
        <v>3</v>
      </c>
      <c r="G6" s="10">
        <v>1</v>
      </c>
      <c r="H6" s="10">
        <v>2</v>
      </c>
      <c r="I6" s="10">
        <v>2</v>
      </c>
      <c r="J6" s="10">
        <v>12</v>
      </c>
      <c r="K6" s="10"/>
      <c r="L6" s="10">
        <v>2</v>
      </c>
      <c r="M6" s="10">
        <v>103</v>
      </c>
      <c r="N6" s="10">
        <v>2</v>
      </c>
      <c r="O6" s="10"/>
      <c r="P6" s="10">
        <v>1</v>
      </c>
      <c r="Q6" s="10"/>
      <c r="R6" s="10">
        <v>2</v>
      </c>
      <c r="S6" s="10">
        <v>1</v>
      </c>
      <c r="T6" s="10">
        <v>196</v>
      </c>
    </row>
    <row r="7" spans="1:20" x14ac:dyDescent="0.2">
      <c r="A7">
        <v>5</v>
      </c>
      <c r="B7" s="11">
        <v>43894.625</v>
      </c>
      <c r="C7" s="12" t="s">
        <v>18</v>
      </c>
      <c r="D7" s="12">
        <v>50</v>
      </c>
      <c r="E7" s="12">
        <v>48</v>
      </c>
      <c r="F7" s="12">
        <v>7</v>
      </c>
      <c r="G7" s="12">
        <v>1</v>
      </c>
      <c r="H7" s="12">
        <v>3</v>
      </c>
      <c r="I7" s="12">
        <v>3</v>
      </c>
      <c r="J7" s="12">
        <v>12</v>
      </c>
      <c r="K7" s="12">
        <v>4</v>
      </c>
      <c r="L7" s="12">
        <v>7</v>
      </c>
      <c r="M7" s="12">
        <v>115</v>
      </c>
      <c r="N7" s="12">
        <v>7</v>
      </c>
      <c r="O7" s="12">
        <v>1</v>
      </c>
      <c r="P7" s="12">
        <v>1</v>
      </c>
      <c r="Q7" s="12"/>
      <c r="R7" s="12">
        <v>2</v>
      </c>
      <c r="S7" s="12">
        <v>1</v>
      </c>
      <c r="T7" s="12">
        <v>262</v>
      </c>
    </row>
    <row r="8" spans="1:20" x14ac:dyDescent="0.2">
      <c r="A8">
        <v>6</v>
      </c>
      <c r="B8" s="9">
        <v>43895.625</v>
      </c>
      <c r="C8" s="10" t="s">
        <v>18</v>
      </c>
      <c r="D8" s="10">
        <v>73</v>
      </c>
      <c r="E8" s="10">
        <v>70</v>
      </c>
      <c r="F8" s="10">
        <v>13</v>
      </c>
      <c r="G8" s="10">
        <v>1</v>
      </c>
      <c r="H8" s="10">
        <v>3</v>
      </c>
      <c r="I8" s="10">
        <v>5</v>
      </c>
      <c r="J8" s="10">
        <v>14</v>
      </c>
      <c r="K8" s="10">
        <v>4</v>
      </c>
      <c r="L8" s="10">
        <v>18</v>
      </c>
      <c r="M8" s="10">
        <v>181</v>
      </c>
      <c r="N8" s="10">
        <v>8</v>
      </c>
      <c r="O8" s="10">
        <v>1</v>
      </c>
      <c r="P8" s="10">
        <v>1</v>
      </c>
      <c r="Q8" s="10"/>
      <c r="R8" s="10">
        <v>7</v>
      </c>
      <c r="S8" s="10">
        <v>1</v>
      </c>
      <c r="T8" s="10">
        <v>400</v>
      </c>
    </row>
    <row r="9" spans="1:20" x14ac:dyDescent="0.2">
      <c r="A9">
        <v>7</v>
      </c>
      <c r="B9" s="4">
        <v>43896.625</v>
      </c>
      <c r="C9" s="12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 x14ac:dyDescent="0.2">
      <c r="A10">
        <v>7</v>
      </c>
      <c r="B10" s="4">
        <v>43896.625</v>
      </c>
      <c r="C10" s="10" t="s">
        <v>20</v>
      </c>
      <c r="D10" s="10"/>
      <c r="E10" s="10"/>
      <c r="F10" s="10"/>
      <c r="G10" s="10"/>
      <c r="H10" s="10"/>
      <c r="I10" s="10"/>
      <c r="J10" s="10"/>
      <c r="K10" s="10"/>
      <c r="L10" s="10"/>
      <c r="M10" s="10">
        <v>1</v>
      </c>
      <c r="N10" s="10"/>
      <c r="O10" s="10"/>
      <c r="P10" s="10"/>
      <c r="Q10" s="10"/>
      <c r="R10" s="10"/>
      <c r="S10" s="10"/>
      <c r="T10" s="10"/>
    </row>
    <row r="11" spans="1:20" x14ac:dyDescent="0.2">
      <c r="A11">
        <v>8</v>
      </c>
      <c r="B11" s="11">
        <v>43897.625</v>
      </c>
      <c r="C11" s="12" t="s">
        <v>18</v>
      </c>
      <c r="D11" s="12">
        <v>170</v>
      </c>
      <c r="E11" s="12">
        <v>134</v>
      </c>
      <c r="F11" s="12">
        <v>28</v>
      </c>
      <c r="G11" s="12">
        <v>2</v>
      </c>
      <c r="H11" s="12">
        <v>4</v>
      </c>
      <c r="I11" s="12">
        <v>13</v>
      </c>
      <c r="J11" s="12">
        <v>17</v>
      </c>
      <c r="K11" s="12">
        <v>5</v>
      </c>
      <c r="L11" s="12">
        <v>19</v>
      </c>
      <c r="M11" s="12">
        <v>373</v>
      </c>
      <c r="N11" s="12">
        <v>13</v>
      </c>
      <c r="O11" s="12">
        <v>3</v>
      </c>
      <c r="P11" s="12">
        <v>4</v>
      </c>
      <c r="Q11" s="12"/>
      <c r="R11" s="12">
        <v>8</v>
      </c>
      <c r="S11" s="12">
        <v>2</v>
      </c>
      <c r="T11" s="12">
        <v>795</v>
      </c>
    </row>
    <row r="12" spans="1:20" x14ac:dyDescent="0.2">
      <c r="A12">
        <v>8</v>
      </c>
      <c r="B12" s="9">
        <v>43897.625</v>
      </c>
      <c r="C12" s="10" t="s">
        <v>20</v>
      </c>
      <c r="D12" s="10"/>
      <c r="E12" s="10"/>
      <c r="F12" s="10"/>
      <c r="G12" s="10"/>
      <c r="H12" s="10"/>
      <c r="I12" s="10"/>
      <c r="J12" s="10"/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</row>
    <row r="13" spans="1:20" x14ac:dyDescent="0.2">
      <c r="A13">
        <v>9</v>
      </c>
      <c r="B13" s="11">
        <v>43898.625</v>
      </c>
      <c r="C13" s="12" t="s">
        <v>18</v>
      </c>
      <c r="D13" s="12">
        <v>182</v>
      </c>
      <c r="E13" s="12">
        <v>172</v>
      </c>
      <c r="F13" s="12">
        <v>40</v>
      </c>
      <c r="G13" s="12">
        <v>4</v>
      </c>
      <c r="H13" s="12">
        <v>4</v>
      </c>
      <c r="I13" s="12">
        <v>13</v>
      </c>
      <c r="J13" s="12">
        <v>19</v>
      </c>
      <c r="K13" s="12">
        <v>8</v>
      </c>
      <c r="L13" s="12">
        <v>21</v>
      </c>
      <c r="M13" s="12">
        <v>398</v>
      </c>
      <c r="N13" s="12">
        <v>19</v>
      </c>
      <c r="O13" s="12">
        <v>4</v>
      </c>
      <c r="P13" s="12">
        <v>7</v>
      </c>
      <c r="Q13" s="12"/>
      <c r="R13" s="12">
        <v>9</v>
      </c>
      <c r="S13" s="12">
        <v>2</v>
      </c>
      <c r="T13" s="12">
        <v>902</v>
      </c>
    </row>
    <row r="14" spans="1:20" x14ac:dyDescent="0.2">
      <c r="A14">
        <v>9</v>
      </c>
      <c r="B14" s="9">
        <v>43898.625</v>
      </c>
      <c r="C14" s="10" t="s">
        <v>20</v>
      </c>
      <c r="D14" s="10"/>
      <c r="E14" s="10"/>
      <c r="F14" s="10"/>
      <c r="G14" s="10"/>
      <c r="H14" s="10"/>
      <c r="I14" s="10"/>
      <c r="J14" s="10"/>
      <c r="K14" s="10"/>
      <c r="L14" s="10"/>
      <c r="M14" s="10">
        <v>1</v>
      </c>
      <c r="N14" s="10"/>
      <c r="O14" s="10"/>
      <c r="P14" s="10"/>
      <c r="Q14" s="10"/>
      <c r="R14" s="10"/>
      <c r="S14" s="10"/>
      <c r="T14" s="10"/>
    </row>
    <row r="15" spans="1:20" x14ac:dyDescent="0.2">
      <c r="A15">
        <v>10</v>
      </c>
      <c r="B15" s="11">
        <v>43899.625</v>
      </c>
      <c r="C15" s="12" t="s">
        <v>18</v>
      </c>
      <c r="D15" s="12">
        <v>204</v>
      </c>
      <c r="E15" s="12">
        <v>256</v>
      </c>
      <c r="F15" s="12">
        <v>48</v>
      </c>
      <c r="G15" s="12">
        <v>6</v>
      </c>
      <c r="H15" s="12">
        <v>4</v>
      </c>
      <c r="I15" s="12">
        <v>17</v>
      </c>
      <c r="J15" s="12">
        <v>26</v>
      </c>
      <c r="K15" s="12">
        <v>10</v>
      </c>
      <c r="L15" s="12">
        <v>38</v>
      </c>
      <c r="M15" s="12">
        <v>484</v>
      </c>
      <c r="N15" s="12">
        <v>17</v>
      </c>
      <c r="O15" s="12">
        <v>6</v>
      </c>
      <c r="P15" s="12">
        <v>12</v>
      </c>
      <c r="Q15" s="12"/>
      <c r="R15" s="12">
        <v>9</v>
      </c>
      <c r="S15" s="12">
        <v>2</v>
      </c>
      <c r="T15" s="12">
        <v>1139</v>
      </c>
    </row>
    <row r="16" spans="1:20" x14ac:dyDescent="0.2">
      <c r="A16">
        <v>10</v>
      </c>
      <c r="B16" s="9">
        <v>43899.625</v>
      </c>
      <c r="C16" s="10" t="s">
        <v>19</v>
      </c>
      <c r="D16" s="10"/>
      <c r="E16" s="10"/>
      <c r="F16" s="10"/>
      <c r="G16" s="10"/>
      <c r="H16" s="10"/>
      <c r="I16" s="10"/>
      <c r="J16" s="10"/>
      <c r="K16" s="10"/>
      <c r="L16" s="10"/>
      <c r="M16" s="10">
        <v>2</v>
      </c>
      <c r="N16" s="10"/>
      <c r="O16" s="10"/>
      <c r="P16" s="10"/>
      <c r="Q16" s="10"/>
      <c r="R16" s="10"/>
      <c r="S16" s="10"/>
      <c r="T16" s="10">
        <v>2</v>
      </c>
    </row>
    <row r="17" spans="1:20" x14ac:dyDescent="0.2">
      <c r="A17">
        <v>10</v>
      </c>
      <c r="B17" s="11">
        <v>43899.625</v>
      </c>
      <c r="C17" s="12" t="s">
        <v>20</v>
      </c>
      <c r="D17" s="12"/>
      <c r="E17" s="12"/>
      <c r="F17" s="12"/>
      <c r="G17" s="12"/>
      <c r="H17" s="12"/>
      <c r="I17" s="12"/>
      <c r="J17" s="12"/>
      <c r="K17" s="12"/>
      <c r="L17" s="12"/>
      <c r="M17" s="12">
        <v>1</v>
      </c>
      <c r="N17" s="12"/>
      <c r="O17" s="12"/>
      <c r="P17" s="12"/>
      <c r="Q17" s="12"/>
      <c r="R17" s="12"/>
      <c r="S17" s="12"/>
      <c r="T17" s="12"/>
    </row>
    <row r="18" spans="1:20" s="21" customFormat="1" x14ac:dyDescent="0.2">
      <c r="A18" s="21">
        <v>11</v>
      </c>
      <c r="B18" s="23">
        <v>43900.625</v>
      </c>
      <c r="C18" s="24" t="s">
        <v>18</v>
      </c>
      <c r="D18" s="24">
        <v>237</v>
      </c>
      <c r="E18" s="24">
        <v>314</v>
      </c>
      <c r="F18" s="24">
        <v>48</v>
      </c>
      <c r="G18" s="24">
        <v>9</v>
      </c>
      <c r="H18" s="24">
        <v>4</v>
      </c>
      <c r="I18" s="24">
        <v>29</v>
      </c>
      <c r="J18" s="24">
        <v>35</v>
      </c>
      <c r="K18" s="24">
        <v>13</v>
      </c>
      <c r="L18" s="24">
        <v>49</v>
      </c>
      <c r="M18" s="24">
        <v>484</v>
      </c>
      <c r="N18" s="24">
        <v>25</v>
      </c>
      <c r="O18" s="24">
        <v>7</v>
      </c>
      <c r="P18" s="24">
        <v>22</v>
      </c>
      <c r="Q18" s="24">
        <v>7</v>
      </c>
      <c r="R18" s="24">
        <v>9</v>
      </c>
      <c r="S18" s="24">
        <v>4</v>
      </c>
      <c r="T18" s="21">
        <v>1296</v>
      </c>
    </row>
    <row r="19" spans="1:20" x14ac:dyDescent="0.2">
      <c r="A19">
        <v>11</v>
      </c>
      <c r="B19" s="11">
        <v>43900.625</v>
      </c>
      <c r="C19" s="12" t="s">
        <v>19</v>
      </c>
      <c r="D19" s="12"/>
      <c r="E19" s="12"/>
      <c r="F19" s="12"/>
      <c r="G19" s="12"/>
      <c r="H19" s="12"/>
      <c r="I19" s="12"/>
      <c r="J19" s="12"/>
      <c r="K19" s="12"/>
      <c r="L19" s="12"/>
      <c r="M19" s="12">
        <v>2</v>
      </c>
      <c r="N19" s="12"/>
      <c r="O19" s="12"/>
      <c r="P19" s="12"/>
      <c r="Q19" s="12"/>
      <c r="R19" s="12"/>
      <c r="S19" s="12"/>
      <c r="T19" s="12">
        <f>SUM(D19:S19)</f>
        <v>2</v>
      </c>
    </row>
    <row r="20" spans="1:20" x14ac:dyDescent="0.2">
      <c r="A20">
        <v>11</v>
      </c>
      <c r="B20" s="9">
        <v>43900.625</v>
      </c>
      <c r="C20" s="10" t="s">
        <v>20</v>
      </c>
      <c r="D20" s="10"/>
      <c r="E20" s="10"/>
      <c r="F20" s="10"/>
      <c r="G20" s="10"/>
      <c r="H20" s="10"/>
      <c r="I20" s="10"/>
      <c r="J20" s="10"/>
      <c r="K20" s="10"/>
      <c r="L20" s="10"/>
      <c r="M20" s="10">
        <v>1</v>
      </c>
      <c r="N20" s="10"/>
      <c r="O20" s="10"/>
      <c r="P20" s="10"/>
      <c r="Q20" s="10"/>
      <c r="R20" s="10"/>
      <c r="S20" s="10"/>
      <c r="T20" s="10"/>
    </row>
    <row r="21" spans="1:20" x14ac:dyDescent="0.2">
      <c r="A21">
        <v>12</v>
      </c>
      <c r="B21" s="11">
        <v>43901.625</v>
      </c>
      <c r="C21" s="12" t="s">
        <v>18</v>
      </c>
      <c r="D21" s="12">
        <v>277</v>
      </c>
      <c r="E21" s="12">
        <v>366</v>
      </c>
      <c r="F21" s="12">
        <v>90</v>
      </c>
      <c r="G21" s="12">
        <v>24</v>
      </c>
      <c r="H21" s="12">
        <v>21</v>
      </c>
      <c r="I21" s="12">
        <v>48</v>
      </c>
      <c r="J21" s="12">
        <v>48</v>
      </c>
      <c r="K21" s="12">
        <v>17</v>
      </c>
      <c r="L21" s="12">
        <v>75</v>
      </c>
      <c r="M21" s="12">
        <v>484</v>
      </c>
      <c r="N21" s="12">
        <v>25</v>
      </c>
      <c r="O21" s="12">
        <v>14</v>
      </c>
      <c r="P21" s="12">
        <v>26</v>
      </c>
      <c r="Q21" s="12">
        <v>15</v>
      </c>
      <c r="R21" s="12">
        <v>27</v>
      </c>
      <c r="S21" s="12">
        <v>10</v>
      </c>
      <c r="T21" s="12">
        <v>1567</v>
      </c>
    </row>
    <row r="22" spans="1:20" x14ac:dyDescent="0.2">
      <c r="A22">
        <v>12</v>
      </c>
      <c r="B22" s="9">
        <v>43901.625</v>
      </c>
      <c r="C22" s="10" t="s">
        <v>19</v>
      </c>
      <c r="D22" s="10"/>
      <c r="E22" s="10"/>
      <c r="F22" s="10"/>
      <c r="G22" s="10"/>
      <c r="H22" s="10"/>
      <c r="I22" s="10"/>
      <c r="J22" s="10"/>
      <c r="K22" s="10"/>
      <c r="L22" s="10"/>
      <c r="M22" s="10">
        <v>3</v>
      </c>
      <c r="N22" s="10"/>
      <c r="O22" s="10"/>
      <c r="P22" s="10"/>
      <c r="Q22" s="10"/>
      <c r="R22" s="10"/>
      <c r="S22" s="10"/>
      <c r="T22" s="10">
        <v>3</v>
      </c>
    </row>
    <row r="23" spans="1:20" x14ac:dyDescent="0.2">
      <c r="A23">
        <v>12</v>
      </c>
      <c r="B23" s="13">
        <v>43901.625</v>
      </c>
      <c r="C23" s="14" t="s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>
        <v>1</v>
      </c>
      <c r="N23" s="14"/>
      <c r="O23" s="14"/>
      <c r="P23" s="14"/>
      <c r="Q23" s="14"/>
      <c r="R23" s="14"/>
      <c r="S23" s="14"/>
      <c r="T23" s="14"/>
    </row>
    <row r="24" spans="1:20" x14ac:dyDescent="0.2">
      <c r="A24">
        <v>13</v>
      </c>
      <c r="B24" s="11">
        <v>43902.625</v>
      </c>
      <c r="C24" s="12" t="s">
        <v>18</v>
      </c>
      <c r="D24" s="12">
        <v>454</v>
      </c>
      <c r="E24" s="12">
        <v>500</v>
      </c>
      <c r="F24" s="12">
        <v>137</v>
      </c>
      <c r="G24" s="12">
        <v>30</v>
      </c>
      <c r="H24" s="12">
        <v>38</v>
      </c>
      <c r="I24" s="12">
        <v>88</v>
      </c>
      <c r="J24" s="12">
        <v>99</v>
      </c>
      <c r="K24" s="12">
        <v>23</v>
      </c>
      <c r="L24" s="12">
        <v>129</v>
      </c>
      <c r="M24" s="12">
        <v>688</v>
      </c>
      <c r="N24" s="12">
        <v>52</v>
      </c>
      <c r="O24" s="12">
        <v>14</v>
      </c>
      <c r="P24" s="12">
        <v>45</v>
      </c>
      <c r="Q24" s="12">
        <v>27</v>
      </c>
      <c r="R24" s="12">
        <v>31</v>
      </c>
      <c r="S24" s="12">
        <v>14</v>
      </c>
      <c r="T24" s="51">
        <v>2369</v>
      </c>
    </row>
    <row r="25" spans="1:20" x14ac:dyDescent="0.2">
      <c r="A25">
        <v>13</v>
      </c>
      <c r="B25" s="11">
        <v>43902.625</v>
      </c>
      <c r="C25" s="18" t="s">
        <v>19</v>
      </c>
      <c r="D25" s="18">
        <v>1</v>
      </c>
      <c r="E25" s="18">
        <v>1</v>
      </c>
      <c r="F25" s="18"/>
      <c r="G25" s="18"/>
      <c r="H25" s="18"/>
      <c r="I25" s="18"/>
      <c r="J25" s="18"/>
      <c r="K25" s="18"/>
      <c r="L25" s="18"/>
      <c r="M25" s="18">
        <v>3</v>
      </c>
      <c r="N25" s="18"/>
      <c r="O25" s="18"/>
      <c r="P25" s="18"/>
      <c r="Q25" s="18"/>
      <c r="R25" s="18"/>
      <c r="S25" s="18"/>
      <c r="T25" s="18">
        <v>5</v>
      </c>
    </row>
    <row r="26" spans="1:20" x14ac:dyDescent="0.2">
      <c r="A26">
        <v>13</v>
      </c>
      <c r="B26" s="11">
        <v>43902.625</v>
      </c>
      <c r="C26" s="18" t="s">
        <v>45</v>
      </c>
      <c r="D26" s="18">
        <v>331</v>
      </c>
      <c r="E26" s="18">
        <v>317</v>
      </c>
      <c r="F26" s="18">
        <v>137</v>
      </c>
      <c r="G26" s="18">
        <v>23</v>
      </c>
      <c r="H26" s="18">
        <v>35</v>
      </c>
      <c r="I26" s="18">
        <v>60</v>
      </c>
      <c r="J26" s="18">
        <v>59</v>
      </c>
      <c r="K26" s="18">
        <v>16</v>
      </c>
      <c r="L26" s="18">
        <v>81</v>
      </c>
      <c r="M26" s="18">
        <v>688</v>
      </c>
      <c r="N26" s="18">
        <v>52</v>
      </c>
      <c r="O26" s="18">
        <v>8</v>
      </c>
      <c r="P26" s="18">
        <v>30</v>
      </c>
      <c r="Q26" s="18">
        <v>14</v>
      </c>
      <c r="R26" s="18">
        <v>29</v>
      </c>
      <c r="S26" s="18">
        <v>12</v>
      </c>
      <c r="T26" s="52">
        <v>1892</v>
      </c>
    </row>
    <row r="27" spans="1:20" x14ac:dyDescent="0.2">
      <c r="A27">
        <v>13</v>
      </c>
      <c r="B27" s="11">
        <v>43902.625</v>
      </c>
      <c r="C27" s="18" t="s">
        <v>44</v>
      </c>
      <c r="D27" s="18">
        <v>1</v>
      </c>
      <c r="E27" s="18"/>
      <c r="F27" s="18"/>
      <c r="G27" s="18"/>
      <c r="H27" s="18"/>
      <c r="I27" s="18"/>
      <c r="J27" s="18"/>
      <c r="K27" s="18"/>
      <c r="L27" s="18"/>
      <c r="M27" s="18">
        <v>2</v>
      </c>
      <c r="N27" s="18"/>
      <c r="O27" s="18"/>
      <c r="P27" s="18"/>
      <c r="Q27" s="18"/>
      <c r="R27" s="18"/>
      <c r="S27" s="18"/>
      <c r="T27" s="18">
        <v>3</v>
      </c>
    </row>
    <row r="28" spans="1:20" x14ac:dyDescent="0.2">
      <c r="A28">
        <v>14</v>
      </c>
      <c r="B28" s="4">
        <v>43903.625</v>
      </c>
      <c r="C28" s="12" t="s">
        <v>18</v>
      </c>
      <c r="D28" s="3">
        <v>454</v>
      </c>
      <c r="E28" s="3">
        <v>558</v>
      </c>
      <c r="F28" s="3">
        <v>174</v>
      </c>
      <c r="G28" s="3">
        <v>44</v>
      </c>
      <c r="H28" s="3">
        <v>42</v>
      </c>
      <c r="I28" s="3">
        <v>99</v>
      </c>
      <c r="J28" s="3">
        <v>148</v>
      </c>
      <c r="K28" s="3">
        <v>33</v>
      </c>
      <c r="L28" s="3">
        <v>230</v>
      </c>
      <c r="M28" s="3">
        <v>936</v>
      </c>
      <c r="N28" s="3">
        <v>102</v>
      </c>
      <c r="O28" s="3">
        <v>40</v>
      </c>
      <c r="P28" s="3">
        <v>83</v>
      </c>
      <c r="Q28" s="3">
        <v>42</v>
      </c>
      <c r="R28" s="3">
        <v>48</v>
      </c>
      <c r="S28" s="3">
        <v>29</v>
      </c>
      <c r="T28" s="6">
        <v>3062</v>
      </c>
    </row>
    <row r="29" spans="1:20" x14ac:dyDescent="0.2">
      <c r="A29">
        <v>14</v>
      </c>
      <c r="B29" s="4">
        <v>43903.625</v>
      </c>
      <c r="C29" s="18" t="s">
        <v>19</v>
      </c>
      <c r="D29" s="3">
        <v>1</v>
      </c>
      <c r="E29" s="3">
        <v>1</v>
      </c>
      <c r="F29" s="3"/>
      <c r="G29" s="3"/>
      <c r="H29" s="3"/>
      <c r="I29" s="3"/>
      <c r="J29" s="3"/>
      <c r="K29" s="3"/>
      <c r="L29" s="3"/>
      <c r="M29" s="3">
        <v>3</v>
      </c>
      <c r="N29" s="3"/>
      <c r="O29" s="3"/>
      <c r="P29" s="3"/>
      <c r="Q29" s="3"/>
      <c r="R29" s="3"/>
      <c r="S29" s="3"/>
      <c r="T29" s="3">
        <v>5</v>
      </c>
    </row>
    <row r="30" spans="1:20" x14ac:dyDescent="0.2">
      <c r="A30">
        <v>14</v>
      </c>
      <c r="B30" s="4">
        <v>43903.625</v>
      </c>
      <c r="C30" s="18" t="s">
        <v>45</v>
      </c>
      <c r="D30" s="3">
        <v>401</v>
      </c>
      <c r="E30" s="3">
        <v>412</v>
      </c>
      <c r="F30" s="3">
        <v>174</v>
      </c>
      <c r="G30" s="3">
        <v>44</v>
      </c>
      <c r="H30" s="3">
        <v>42</v>
      </c>
      <c r="I30" s="3">
        <v>99</v>
      </c>
      <c r="J30" s="3">
        <v>94</v>
      </c>
      <c r="K30" s="3">
        <v>21</v>
      </c>
      <c r="L30" s="3">
        <v>134</v>
      </c>
      <c r="M30" s="3">
        <v>887</v>
      </c>
      <c r="N30" s="3">
        <v>102</v>
      </c>
      <c r="O30" s="3">
        <v>30</v>
      </c>
      <c r="P30" s="3">
        <v>46</v>
      </c>
      <c r="Q30" s="3">
        <v>29</v>
      </c>
      <c r="R30" s="3">
        <v>45</v>
      </c>
      <c r="S30" s="3">
        <v>16</v>
      </c>
      <c r="T30" s="6">
        <v>2576</v>
      </c>
    </row>
    <row r="31" spans="1:20" x14ac:dyDescent="0.2">
      <c r="A31">
        <v>14</v>
      </c>
      <c r="B31" s="4">
        <v>43903.625</v>
      </c>
      <c r="C31" s="18" t="s">
        <v>44</v>
      </c>
      <c r="D31" s="3">
        <v>1</v>
      </c>
      <c r="E31" s="3"/>
      <c r="F31" s="3"/>
      <c r="G31" s="3"/>
      <c r="H31" s="3"/>
      <c r="I31" s="3"/>
      <c r="J31" s="3"/>
      <c r="K31" s="3"/>
      <c r="L31" s="3"/>
      <c r="M31" s="3">
        <v>3</v>
      </c>
      <c r="N31" s="3"/>
      <c r="O31" s="3"/>
      <c r="P31" s="3"/>
      <c r="Q31" s="3"/>
      <c r="R31" s="3"/>
      <c r="S31" s="3"/>
      <c r="T31" s="3">
        <v>4</v>
      </c>
    </row>
    <row r="32" spans="1:20" x14ac:dyDescent="0.2">
      <c r="A32">
        <v>15</v>
      </c>
      <c r="B32" s="4">
        <v>43904.625</v>
      </c>
      <c r="C32" s="12" t="s">
        <v>18</v>
      </c>
      <c r="D32" s="90">
        <v>569</v>
      </c>
      <c r="E32" s="90">
        <v>681</v>
      </c>
      <c r="F32" s="90">
        <v>216</v>
      </c>
      <c r="G32" s="90">
        <v>61</v>
      </c>
      <c r="H32" s="90">
        <v>50</v>
      </c>
      <c r="I32" s="90">
        <v>158</v>
      </c>
      <c r="J32" s="90">
        <v>203</v>
      </c>
      <c r="K32" s="90">
        <v>45</v>
      </c>
      <c r="L32" s="90">
        <v>253</v>
      </c>
      <c r="M32" s="90">
        <v>1154</v>
      </c>
      <c r="N32" s="90">
        <v>121</v>
      </c>
      <c r="O32" s="90">
        <v>40</v>
      </c>
      <c r="P32" s="90">
        <v>93</v>
      </c>
      <c r="Q32" s="90">
        <v>45</v>
      </c>
      <c r="R32" s="90">
        <v>60</v>
      </c>
      <c r="S32" s="90">
        <v>46</v>
      </c>
      <c r="T32" s="90">
        <v>3795</v>
      </c>
    </row>
    <row r="33" spans="1:20" x14ac:dyDescent="0.2">
      <c r="A33">
        <v>15</v>
      </c>
      <c r="B33" s="4">
        <v>43904.625</v>
      </c>
      <c r="C33" s="18" t="s">
        <v>19</v>
      </c>
      <c r="D33" s="90">
        <v>2</v>
      </c>
      <c r="E33" s="90">
        <v>1</v>
      </c>
      <c r="F33" s="90"/>
      <c r="G33" s="90"/>
      <c r="H33" s="90"/>
      <c r="I33" s="90"/>
      <c r="J33" s="90"/>
      <c r="K33" s="90"/>
      <c r="L33" s="90"/>
      <c r="M33" s="90">
        <v>5</v>
      </c>
      <c r="N33" s="90"/>
      <c r="O33" s="90"/>
      <c r="P33" s="90"/>
      <c r="Q33" s="90"/>
      <c r="R33" s="90"/>
      <c r="S33" s="90"/>
      <c r="T33" s="90">
        <v>8</v>
      </c>
    </row>
    <row r="34" spans="1:20" x14ac:dyDescent="0.2">
      <c r="A34">
        <v>15</v>
      </c>
      <c r="B34" s="4">
        <v>43904.625</v>
      </c>
      <c r="C34" s="18" t="s">
        <v>45</v>
      </c>
      <c r="D34" s="90">
        <v>506</v>
      </c>
      <c r="E34" s="90">
        <v>605</v>
      </c>
      <c r="F34" s="90">
        <v>216</v>
      </c>
      <c r="G34" s="90">
        <v>57</v>
      </c>
      <c r="H34" s="90">
        <v>50</v>
      </c>
      <c r="I34" s="90">
        <v>119</v>
      </c>
      <c r="J34" s="90">
        <v>141</v>
      </c>
      <c r="K34" s="90">
        <v>23</v>
      </c>
      <c r="L34" s="90">
        <v>187</v>
      </c>
      <c r="M34" s="90">
        <v>1154</v>
      </c>
      <c r="N34" s="90">
        <v>121</v>
      </c>
      <c r="O34" s="90">
        <v>31</v>
      </c>
      <c r="P34" s="90">
        <v>86</v>
      </c>
      <c r="Q34" s="90">
        <v>40</v>
      </c>
      <c r="R34" s="90">
        <v>54</v>
      </c>
      <c r="S34" s="90">
        <v>31</v>
      </c>
      <c r="T34" s="90">
        <v>3421</v>
      </c>
    </row>
    <row r="35" spans="1:20" x14ac:dyDescent="0.2">
      <c r="A35">
        <v>15</v>
      </c>
      <c r="B35" s="4">
        <v>43904.625</v>
      </c>
      <c r="C35" s="18" t="s">
        <v>44</v>
      </c>
      <c r="D35" s="90">
        <v>2</v>
      </c>
      <c r="E35" s="90">
        <v>1</v>
      </c>
      <c r="F35" s="90"/>
      <c r="G35" s="90"/>
      <c r="H35" s="90"/>
      <c r="I35" s="90"/>
      <c r="J35" s="90"/>
      <c r="K35" s="90"/>
      <c r="L35" s="90"/>
      <c r="M35" s="90">
        <v>5</v>
      </c>
      <c r="N35" s="90"/>
      <c r="O35" s="90"/>
      <c r="P35" s="90"/>
      <c r="Q35" s="90"/>
      <c r="R35" s="90"/>
      <c r="S35" s="90"/>
      <c r="T35" s="90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Y17"/>
  <sheetViews>
    <sheetView tabSelected="1" zoomScale="125" zoomScaleNormal="100" workbookViewId="0">
      <pane ySplit="1" topLeftCell="A10" activePane="bottomLeft" state="frozen"/>
      <selection pane="bottomLeft" activeCell="K18" sqref="K18"/>
    </sheetView>
  </sheetViews>
  <sheetFormatPr baseColWidth="10" defaultRowHeight="16" x14ac:dyDescent="0.2"/>
  <cols>
    <col min="1" max="1" width="3.6640625" style="74" bestFit="1" customWidth="1"/>
    <col min="2" max="2" width="13.83203125" style="21" bestFit="1" customWidth="1"/>
    <col min="3" max="3" width="5" style="21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72" bestFit="1" customWidth="1"/>
    <col min="21" max="21" width="4.1640625" style="47" bestFit="1" customWidth="1"/>
    <col min="22" max="22" width="4.6640625" style="19" bestFit="1" customWidth="1"/>
    <col min="23" max="23" width="6.33203125" style="20" customWidth="1"/>
    <col min="24" max="24" width="7.6640625" bestFit="1" customWidth="1"/>
    <col min="25" max="25" width="120.1640625" bestFit="1" customWidth="1"/>
  </cols>
  <sheetData>
    <row r="1" spans="1:25" s="37" customFormat="1" ht="79" x14ac:dyDescent="0.2">
      <c r="A1" s="97" t="s">
        <v>41</v>
      </c>
      <c r="B1" s="38" t="s">
        <v>38</v>
      </c>
      <c r="C1" s="38" t="s">
        <v>46</v>
      </c>
      <c r="D1" s="44" t="s">
        <v>30</v>
      </c>
      <c r="E1" s="37" t="s">
        <v>1</v>
      </c>
      <c r="F1" s="37" t="s">
        <v>2</v>
      </c>
      <c r="G1" s="37" t="s">
        <v>3</v>
      </c>
      <c r="H1" s="37" t="s">
        <v>4</v>
      </c>
      <c r="I1" s="37" t="s">
        <v>5</v>
      </c>
      <c r="J1" s="37" t="s">
        <v>6</v>
      </c>
      <c r="K1" s="44" t="s">
        <v>31</v>
      </c>
      <c r="L1" s="37" t="s">
        <v>8</v>
      </c>
      <c r="M1" s="44" t="s">
        <v>32</v>
      </c>
      <c r="N1" s="44" t="s">
        <v>35</v>
      </c>
      <c r="O1" s="37" t="s">
        <v>11</v>
      </c>
      <c r="P1" s="37" t="s">
        <v>12</v>
      </c>
      <c r="Q1" s="44" t="s">
        <v>34</v>
      </c>
      <c r="R1" s="44" t="s">
        <v>33</v>
      </c>
      <c r="S1" s="37" t="s">
        <v>15</v>
      </c>
      <c r="T1" s="70" t="s">
        <v>39</v>
      </c>
      <c r="U1" s="48" t="s">
        <v>37</v>
      </c>
      <c r="V1" s="45" t="s">
        <v>40</v>
      </c>
      <c r="W1" s="46"/>
    </row>
    <row r="2" spans="1:25" x14ac:dyDescent="0.2">
      <c r="A2" s="74">
        <v>0</v>
      </c>
      <c r="B2" s="22">
        <v>43889.416666666664</v>
      </c>
      <c r="C2" s="53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71">
        <v>53</v>
      </c>
      <c r="U2" s="47" t="str">
        <f t="shared" ref="U2:U14" si="0">IF(ISNUMBER(T1),T2-T1,"")</f>
        <v/>
      </c>
      <c r="V2" s="19" t="str">
        <f t="shared" ref="V2:V15" si="1">IF(ISNUMBER(T1),
((T2-T1)/T1)/(B2-B1),
"")</f>
        <v/>
      </c>
    </row>
    <row r="3" spans="1:25" x14ac:dyDescent="0.2">
      <c r="A3" s="74">
        <v>1</v>
      </c>
      <c r="B3" s="22">
        <v>43890.416666666664</v>
      </c>
      <c r="C3" s="53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71">
        <v>66</v>
      </c>
      <c r="U3" s="47">
        <f t="shared" si="0"/>
        <v>13</v>
      </c>
      <c r="V3" s="19">
        <f t="shared" si="1"/>
        <v>0.24528301886792453</v>
      </c>
      <c r="X3" t="s">
        <v>89</v>
      </c>
      <c r="Y3" t="s">
        <v>36</v>
      </c>
    </row>
    <row r="4" spans="1:25" x14ac:dyDescent="0.2">
      <c r="A4" s="74">
        <v>2</v>
      </c>
      <c r="B4" s="22">
        <v>43891.625</v>
      </c>
      <c r="C4" s="53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71">
        <v>129</v>
      </c>
      <c r="U4" s="47">
        <f t="shared" si="0"/>
        <v>63</v>
      </c>
      <c r="V4" s="19">
        <f t="shared" si="1"/>
        <v>0.78996865203603195</v>
      </c>
    </row>
    <row r="5" spans="1:25" x14ac:dyDescent="0.2">
      <c r="A5" s="74">
        <v>3</v>
      </c>
      <c r="B5" s="22">
        <v>43892.625</v>
      </c>
      <c r="C5" s="53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71">
        <v>157</v>
      </c>
      <c r="U5" s="47">
        <f t="shared" si="0"/>
        <v>28</v>
      </c>
      <c r="V5" s="19">
        <f t="shared" si="1"/>
        <v>0.21705426356589147</v>
      </c>
    </row>
    <row r="6" spans="1:25" x14ac:dyDescent="0.2">
      <c r="A6" s="74">
        <v>4</v>
      </c>
      <c r="B6" s="22">
        <v>43893.625</v>
      </c>
      <c r="C6" s="53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71">
        <v>196</v>
      </c>
      <c r="U6" s="47">
        <f t="shared" si="0"/>
        <v>39</v>
      </c>
      <c r="V6" s="19">
        <f t="shared" si="1"/>
        <v>0.24840764331210191</v>
      </c>
      <c r="Y6" s="73"/>
    </row>
    <row r="7" spans="1:25" x14ac:dyDescent="0.2">
      <c r="A7" s="74">
        <v>5</v>
      </c>
      <c r="B7" s="22">
        <v>43894.625</v>
      </c>
      <c r="C7" s="53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71">
        <v>262</v>
      </c>
      <c r="U7" s="47">
        <f t="shared" si="0"/>
        <v>66</v>
      </c>
      <c r="V7" s="19">
        <f t="shared" si="1"/>
        <v>0.33673469387755101</v>
      </c>
    </row>
    <row r="8" spans="1:25" x14ac:dyDescent="0.2">
      <c r="A8" s="74">
        <v>6</v>
      </c>
      <c r="B8" s="22">
        <v>43895.625</v>
      </c>
      <c r="C8" s="53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71">
        <v>400</v>
      </c>
      <c r="U8" s="47">
        <f t="shared" si="0"/>
        <v>138</v>
      </c>
      <c r="V8" s="19">
        <f t="shared" si="1"/>
        <v>0.52671755725190839</v>
      </c>
    </row>
    <row r="9" spans="1:25" x14ac:dyDescent="0.2">
      <c r="A9" s="74">
        <v>7</v>
      </c>
      <c r="B9" s="22">
        <v>43896.625</v>
      </c>
      <c r="C9" s="5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71">
        <v>639</v>
      </c>
      <c r="U9" s="49">
        <f t="shared" si="0"/>
        <v>239</v>
      </c>
      <c r="V9" s="19">
        <f t="shared" si="1"/>
        <v>0.59750000000000003</v>
      </c>
    </row>
    <row r="10" spans="1:25" x14ac:dyDescent="0.2">
      <c r="A10" s="74">
        <v>8</v>
      </c>
      <c r="B10" s="22">
        <v>43897.625</v>
      </c>
      <c r="C10" s="53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71">
        <v>795</v>
      </c>
      <c r="U10" s="47">
        <f t="shared" si="0"/>
        <v>156</v>
      </c>
      <c r="V10" s="19">
        <f t="shared" si="1"/>
        <v>0.24413145539906103</v>
      </c>
    </row>
    <row r="11" spans="1:25" x14ac:dyDescent="0.2">
      <c r="A11" s="74">
        <v>9</v>
      </c>
      <c r="B11" s="22">
        <v>43898.625</v>
      </c>
      <c r="C11" s="53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71">
        <v>902</v>
      </c>
      <c r="U11" s="47">
        <f t="shared" si="0"/>
        <v>107</v>
      </c>
      <c r="V11" s="19">
        <f t="shared" si="1"/>
        <v>0.13459119496855346</v>
      </c>
    </row>
    <row r="12" spans="1:25" x14ac:dyDescent="0.2">
      <c r="A12" s="74">
        <v>10</v>
      </c>
      <c r="B12" s="22">
        <v>43899.625</v>
      </c>
      <c r="C12" s="53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71">
        <v>1139</v>
      </c>
      <c r="U12" s="47">
        <f t="shared" si="0"/>
        <v>237</v>
      </c>
      <c r="V12" s="19">
        <f t="shared" si="1"/>
        <v>0.26274944567627495</v>
      </c>
    </row>
    <row r="13" spans="1:25" x14ac:dyDescent="0.2">
      <c r="A13" s="74">
        <v>11</v>
      </c>
      <c r="B13" s="22">
        <v>43900.625</v>
      </c>
      <c r="C13" s="53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71">
        <v>1296</v>
      </c>
      <c r="U13" s="47">
        <f t="shared" si="0"/>
        <v>157</v>
      </c>
      <c r="V13" s="19">
        <f t="shared" si="1"/>
        <v>0.13784021071115013</v>
      </c>
    </row>
    <row r="14" spans="1:25" x14ac:dyDescent="0.2">
      <c r="A14" s="74">
        <v>12</v>
      </c>
      <c r="B14" s="22">
        <v>43901.625</v>
      </c>
      <c r="C14" s="53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71">
        <v>1567</v>
      </c>
      <c r="U14" s="47">
        <f t="shared" si="0"/>
        <v>271</v>
      </c>
      <c r="V14" s="19">
        <f t="shared" si="1"/>
        <v>0.20910493827160495</v>
      </c>
    </row>
    <row r="15" spans="1:25" x14ac:dyDescent="0.2">
      <c r="A15" s="98">
        <v>13</v>
      </c>
      <c r="B15" s="23">
        <v>43902.625</v>
      </c>
      <c r="C15" s="53" t="s">
        <v>18</v>
      </c>
      <c r="D15" s="12">
        <v>454</v>
      </c>
      <c r="E15" s="12">
        <v>500</v>
      </c>
      <c r="F15" s="12">
        <v>137</v>
      </c>
      <c r="G15" s="12">
        <v>30</v>
      </c>
      <c r="H15" s="12">
        <v>38</v>
      </c>
      <c r="I15" s="12">
        <v>88</v>
      </c>
      <c r="J15" s="12">
        <v>99</v>
      </c>
      <c r="K15" s="12">
        <v>23</v>
      </c>
      <c r="L15" s="12">
        <v>129</v>
      </c>
      <c r="M15" s="12">
        <v>688</v>
      </c>
      <c r="N15" s="12">
        <v>52</v>
      </c>
      <c r="O15" s="12">
        <v>14</v>
      </c>
      <c r="P15" s="12">
        <v>45</v>
      </c>
      <c r="Q15" s="12">
        <v>27</v>
      </c>
      <c r="R15" s="12">
        <v>31</v>
      </c>
      <c r="S15" s="12">
        <v>14</v>
      </c>
      <c r="T15" s="71">
        <v>2369</v>
      </c>
      <c r="U15" s="54">
        <f>IF(ISNUMBER(T14),T15-T14,"")</f>
        <v>802</v>
      </c>
      <c r="V15" s="55">
        <f t="shared" si="1"/>
        <v>0.51180599872367583</v>
      </c>
      <c r="W15" s="56"/>
    </row>
    <row r="16" spans="1:25" x14ac:dyDescent="0.2">
      <c r="A16" s="98">
        <v>14</v>
      </c>
      <c r="B16" s="23">
        <v>43903.625</v>
      </c>
      <c r="C16" s="53" t="s">
        <v>18</v>
      </c>
      <c r="D16" s="67">
        <v>454</v>
      </c>
      <c r="E16" s="67">
        <v>558</v>
      </c>
      <c r="F16" s="67">
        <v>174</v>
      </c>
      <c r="G16" s="67">
        <v>44</v>
      </c>
      <c r="H16" s="67">
        <v>42</v>
      </c>
      <c r="I16" s="67">
        <v>99</v>
      </c>
      <c r="J16" s="67">
        <v>148</v>
      </c>
      <c r="K16" s="67">
        <v>33</v>
      </c>
      <c r="L16" s="67">
        <v>230</v>
      </c>
      <c r="M16" s="67">
        <v>936</v>
      </c>
      <c r="N16" s="67">
        <v>102</v>
      </c>
      <c r="O16" s="67">
        <v>40</v>
      </c>
      <c r="P16" s="67">
        <v>83</v>
      </c>
      <c r="Q16" s="67">
        <v>42</v>
      </c>
      <c r="R16" s="67">
        <v>48</v>
      </c>
      <c r="S16" s="67">
        <v>29</v>
      </c>
      <c r="T16" s="71">
        <v>3062</v>
      </c>
      <c r="U16" s="54">
        <f>IF(ISNUMBER(T15),T16-T15,"")</f>
        <v>693</v>
      </c>
      <c r="V16" s="55">
        <f>IF(ISNUMBER(T15),
((T16-T15)/T15)/(B16-B15),
"")</f>
        <v>0.29252849303503586</v>
      </c>
      <c r="W16" s="56"/>
    </row>
    <row r="17" spans="1:22" x14ac:dyDescent="0.2">
      <c r="A17" s="98">
        <v>15</v>
      </c>
      <c r="B17" s="23">
        <v>43904.625</v>
      </c>
      <c r="C17" s="53" t="s">
        <v>18</v>
      </c>
      <c r="D17" s="71">
        <v>569</v>
      </c>
      <c r="E17" s="71">
        <v>681</v>
      </c>
      <c r="F17" s="71">
        <v>216</v>
      </c>
      <c r="G17" s="71">
        <v>61</v>
      </c>
      <c r="H17" s="71">
        <v>50</v>
      </c>
      <c r="I17" s="71">
        <v>158</v>
      </c>
      <c r="J17" s="71">
        <v>203</v>
      </c>
      <c r="K17" s="71">
        <v>45</v>
      </c>
      <c r="L17" s="71">
        <v>253</v>
      </c>
      <c r="M17" s="71">
        <v>1154</v>
      </c>
      <c r="N17" s="71">
        <v>121</v>
      </c>
      <c r="O17" s="71">
        <v>40</v>
      </c>
      <c r="P17" s="71">
        <v>93</v>
      </c>
      <c r="Q17" s="71">
        <v>45</v>
      </c>
      <c r="R17" s="71">
        <v>60</v>
      </c>
      <c r="S17" s="71">
        <v>46</v>
      </c>
      <c r="T17" s="71">
        <v>3795</v>
      </c>
      <c r="U17" s="54">
        <f>IF(ISNUMBER(T16),T17-T16,"")</f>
        <v>733</v>
      </c>
      <c r="V17" s="55">
        <f>IF(ISNUMBER(T16),
((T17-T16)/T16)/(B17-B16),
"")</f>
        <v>0.23938602220770738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17"/>
  <sheetViews>
    <sheetView workbookViewId="0">
      <pane ySplit="1" topLeftCell="A2" activePane="bottomLeft" state="frozen"/>
      <selection pane="bottomLeft" activeCell="S17" sqref="A2:S17"/>
    </sheetView>
  </sheetViews>
  <sheetFormatPr baseColWidth="10" defaultRowHeight="16" x14ac:dyDescent="0.2"/>
  <cols>
    <col min="1" max="1" width="3.6640625" style="81" bestFit="1" customWidth="1"/>
    <col min="2" max="2" width="13.1640625" style="33" bestFit="1" customWidth="1"/>
    <col min="3" max="3" width="8.33203125" style="33" bestFit="1" customWidth="1"/>
    <col min="4" max="4" width="4.6640625" style="33" bestFit="1" customWidth="1"/>
    <col min="5" max="9" width="5.6640625" style="33" bestFit="1" customWidth="1"/>
    <col min="10" max="10" width="6.33203125" style="33" bestFit="1" customWidth="1"/>
    <col min="11" max="11" width="5.6640625" style="33" bestFit="1" customWidth="1"/>
    <col min="12" max="13" width="6.33203125" style="33" bestFit="1" customWidth="1"/>
    <col min="14" max="15" width="5.6640625" style="33" bestFit="1" customWidth="1"/>
    <col min="16" max="17" width="6.33203125" style="33" bestFit="1" customWidth="1"/>
    <col min="18" max="18" width="5.6640625" style="33" bestFit="1" customWidth="1"/>
    <col min="19" max="19" width="4.6640625" style="33" bestFit="1" customWidth="1"/>
    <col min="20" max="21" width="10.83203125" style="33"/>
    <col min="22" max="22" width="20.5" style="33" bestFit="1" customWidth="1"/>
    <col min="23" max="16384" width="10.83203125" style="33"/>
  </cols>
  <sheetData>
    <row r="1" spans="1:22" s="39" customFormat="1" ht="79" x14ac:dyDescent="0.2">
      <c r="A1" s="70" t="s">
        <v>41</v>
      </c>
      <c r="B1" s="38" t="s">
        <v>38</v>
      </c>
      <c r="C1" s="44" t="s">
        <v>30</v>
      </c>
      <c r="D1" s="37" t="s">
        <v>1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44" t="s">
        <v>31</v>
      </c>
      <c r="K1" s="37" t="s">
        <v>8</v>
      </c>
      <c r="L1" s="44" t="s">
        <v>32</v>
      </c>
      <c r="M1" s="44" t="s">
        <v>35</v>
      </c>
      <c r="N1" s="37" t="s">
        <v>11</v>
      </c>
      <c r="O1" s="37" t="s">
        <v>12</v>
      </c>
      <c r="P1" s="44" t="s">
        <v>34</v>
      </c>
      <c r="Q1" s="44" t="s">
        <v>33</v>
      </c>
      <c r="R1" s="37" t="s">
        <v>15</v>
      </c>
      <c r="S1" s="37" t="s">
        <v>39</v>
      </c>
      <c r="U1" s="39" t="s">
        <v>88</v>
      </c>
    </row>
    <row r="2" spans="1:22" x14ac:dyDescent="0.2">
      <c r="A2" s="42">
        <f>Cases!A2</f>
        <v>0</v>
      </c>
      <c r="B2" s="34">
        <f>Cases!B2</f>
        <v>43889.416666666664</v>
      </c>
      <c r="C2" s="35" t="str">
        <f>IF(AND(ISNUMBER(Cases!D1),Cases!D1&gt;min_number),
((Cases!D2-Cases!D1)/Cases!D1)/(Cases!$B2-Cases!$B1),
"")</f>
        <v/>
      </c>
      <c r="D2" s="35" t="str">
        <f>IF(AND(ISNUMBER(Cases!E1),Cases!E1&gt;min_number),
((Cases!E2-Cases!E1)/Cases!E1)/(Cases!$B2-Cases!$B1),
"")</f>
        <v/>
      </c>
      <c r="E2" s="35" t="str">
        <f>IF(AND(ISNUMBER(Cases!F1),Cases!F1&gt;min_number),
((Cases!F2-Cases!F1)/Cases!F1)/(Cases!$B2-Cases!$B1),
"")</f>
        <v/>
      </c>
      <c r="F2" s="35" t="str">
        <f>IF(AND(ISNUMBER(Cases!G1),Cases!G1&gt;min_number),
((Cases!G2-Cases!G1)/Cases!G1)/(Cases!$B2-Cases!$B1),
"")</f>
        <v/>
      </c>
      <c r="G2" s="35" t="str">
        <f>IF(AND(ISNUMBER(Cases!H1),Cases!H1&gt;min_number),
((Cases!H2-Cases!H1)/Cases!H1)/(Cases!$B2-Cases!$B1),
"")</f>
        <v/>
      </c>
      <c r="H2" s="35" t="str">
        <f>IF(AND(ISNUMBER(Cases!I1),Cases!I1&gt;min_number),
((Cases!I2-Cases!I1)/Cases!I1)/(Cases!$B2-Cases!$B1),
"")</f>
        <v/>
      </c>
      <c r="I2" s="35" t="str">
        <f>IF(AND(ISNUMBER(Cases!J1),Cases!J1&gt;min_number),
((Cases!J2-Cases!J1)/Cases!J1)/(Cases!$B2-Cases!$B1),
"")</f>
        <v/>
      </c>
      <c r="J2" s="35" t="str">
        <f>IF(AND(ISNUMBER(Cases!K1),Cases!K1&gt;min_number),
((Cases!K2-Cases!K1)/Cases!K1)/(Cases!$B2-Cases!$B1),
"")</f>
        <v/>
      </c>
      <c r="K2" s="35" t="str">
        <f>IF(AND(ISNUMBER(Cases!L1),Cases!L1&gt;min_number),
((Cases!L2-Cases!L1)/Cases!L1)/(Cases!$B2-Cases!$B1),
"")</f>
        <v/>
      </c>
      <c r="L2" s="35" t="str">
        <f>IF(AND(ISNUMBER(Cases!M1),Cases!M1&gt;min_number),
((Cases!M2-Cases!M1)/Cases!M1)/(Cases!$B2-Cases!$B1),
"")</f>
        <v/>
      </c>
      <c r="M2" s="35" t="str">
        <f>IF(AND(ISNUMBER(Cases!N1),Cases!N1&gt;min_number),
((Cases!N2-Cases!N1)/Cases!N1)/(Cases!$B2-Cases!$B1),
"")</f>
        <v/>
      </c>
      <c r="N2" s="35" t="str">
        <f>IF(AND(ISNUMBER(Cases!O1),Cases!O1&gt;min_number),
((Cases!O2-Cases!O1)/Cases!O1)/(Cases!$B2-Cases!$B1),
"")</f>
        <v/>
      </c>
      <c r="O2" s="35" t="str">
        <f>IF(AND(ISNUMBER(Cases!P1),Cases!P1&gt;min_number),
((Cases!P2-Cases!P1)/Cases!P1)/(Cases!$B2-Cases!$B1),
"")</f>
        <v/>
      </c>
      <c r="P2" s="35" t="str">
        <f>IF(AND(ISNUMBER(Cases!Q1),Cases!Q1&gt;min_number),
((Cases!Q2-Cases!Q1)/Cases!Q1)/(Cases!$B2-Cases!$B1),
"")</f>
        <v/>
      </c>
      <c r="Q2" s="35" t="str">
        <f>IF(AND(ISNUMBER(Cases!R1),Cases!R1&gt;min_number),
((Cases!R2-Cases!R1)/Cases!R1)/(Cases!$B2-Cases!$B1),
"")</f>
        <v/>
      </c>
      <c r="R2" s="35" t="str">
        <f>IF(AND(ISNUMBER(Cases!S1),Cases!S1&gt;min_number),
((Cases!S2-Cases!S1)/Cases!S1)/(Cases!$B2-Cases!$B1),
"")</f>
        <v/>
      </c>
      <c r="S2" s="35" t="str">
        <f>IF(AND(ISNUMBER(Cases!T1),Cases!T1&gt;min_number),
((Cases!T2-Cases!T1)/Cases!T1)/(Cases!$B2-Cases!$B1),
"")</f>
        <v/>
      </c>
      <c r="U2" s="33">
        <v>10</v>
      </c>
      <c r="V2" s="33" t="s">
        <v>87</v>
      </c>
    </row>
    <row r="3" spans="1:22" x14ac:dyDescent="0.2">
      <c r="A3" s="43">
        <f>Cases!A3</f>
        <v>1</v>
      </c>
      <c r="B3" s="34">
        <f>Cases!B3</f>
        <v>43890.416666666664</v>
      </c>
      <c r="C3" s="35" t="str">
        <f>IF(AND(ISNUMBER(Cases!D2),Cases!D2&gt;min_number),
((Cases!D3-Cases!D2)/Cases!D2)/(Cases!$B3-Cases!$B2),
"")</f>
        <v/>
      </c>
      <c r="D3" s="35">
        <f>IF(AND(ISNUMBER(Cases!E2),Cases!E2&gt;min_number),
((Cases!E3-Cases!E2)/Cases!E2)/(Cases!$B3-Cases!$B2),
"")</f>
        <v>0</v>
      </c>
      <c r="E3" s="35" t="str">
        <f>IF(AND(ISNUMBER(Cases!F2),Cases!F2&gt;min_number),
((Cases!F3-Cases!F2)/Cases!F2)/(Cases!$B3-Cases!$B2),
"")</f>
        <v/>
      </c>
      <c r="F3" s="35" t="str">
        <f>IF(AND(ISNUMBER(Cases!G2),Cases!G2&gt;min_number),
((Cases!G3-Cases!G2)/Cases!G2)/(Cases!$B3-Cases!$B2),
"")</f>
        <v/>
      </c>
      <c r="G3" s="35" t="str">
        <f>IF(AND(ISNUMBER(Cases!H2),Cases!H2&gt;min_number),
((Cases!H3-Cases!H2)/Cases!H2)/(Cases!$B3-Cases!$B2),
"")</f>
        <v/>
      </c>
      <c r="H3" s="35" t="str">
        <f>IF(AND(ISNUMBER(Cases!I2),Cases!I2&gt;min_number),
((Cases!I3-Cases!I2)/Cases!I2)/(Cases!$B3-Cases!$B2),
"")</f>
        <v/>
      </c>
      <c r="I3" s="35" t="str">
        <f>IF(AND(ISNUMBER(Cases!J2),Cases!J2&gt;min_number),
((Cases!J3-Cases!J2)/Cases!J2)/(Cases!$B3-Cases!$B2),
"")</f>
        <v/>
      </c>
      <c r="J3" s="35" t="str">
        <f>IF(AND(ISNUMBER(Cases!K2),Cases!K2&gt;min_number),
((Cases!K3-Cases!K2)/Cases!K2)/(Cases!$B3-Cases!$B2),
"")</f>
        <v/>
      </c>
      <c r="K3" s="35" t="str">
        <f>IF(AND(ISNUMBER(Cases!L2),Cases!L2&gt;min_number),
((Cases!L3-Cases!L2)/Cases!L2)/(Cases!$B3-Cases!$B2),
"")</f>
        <v/>
      </c>
      <c r="L3" s="35">
        <f>IF(AND(ISNUMBER(Cases!M2),Cases!M2&gt;min_number),
((Cases!M3-Cases!M2)/Cases!M2)/(Cases!$B3-Cases!$B2),
"")</f>
        <v>0.2</v>
      </c>
      <c r="M3" s="35" t="str">
        <f>IF(AND(ISNUMBER(Cases!N2),Cases!N2&gt;min_number),
((Cases!N3-Cases!N2)/Cases!N2)/(Cases!$B3-Cases!$B2),
"")</f>
        <v/>
      </c>
      <c r="N3" s="35" t="str">
        <f>IF(AND(ISNUMBER(Cases!O2),Cases!O2&gt;min_number),
((Cases!O3-Cases!O2)/Cases!O2)/(Cases!$B3-Cases!$B2),
"")</f>
        <v/>
      </c>
      <c r="O3" s="35" t="str">
        <f>IF(AND(ISNUMBER(Cases!P2),Cases!P2&gt;min_number),
((Cases!P3-Cases!P2)/Cases!P2)/(Cases!$B3-Cases!$B2),
"")</f>
        <v/>
      </c>
      <c r="P3" s="35" t="str">
        <f>IF(AND(ISNUMBER(Cases!Q2),Cases!Q2&gt;min_number),
((Cases!Q3-Cases!Q2)/Cases!Q2)/(Cases!$B3-Cases!$B2),
"")</f>
        <v/>
      </c>
      <c r="Q3" s="35" t="str">
        <f>IF(AND(ISNUMBER(Cases!R2),Cases!R2&gt;min_number),
((Cases!R3-Cases!R2)/Cases!R2)/(Cases!$B3-Cases!$B2),
"")</f>
        <v/>
      </c>
      <c r="R3" s="35" t="str">
        <f>IF(AND(ISNUMBER(Cases!S2),Cases!S2&gt;min_number),
((Cases!S3-Cases!S2)/Cases!S2)/(Cases!$B3-Cases!$B2),
"")</f>
        <v/>
      </c>
      <c r="S3" s="36">
        <f>IF(AND(ISNUMBER(Cases!T2),Cases!T2&gt;min_number),
((Cases!T3-Cases!T2)/Cases!T2)/(Cases!$B3-Cases!$B2),
"")</f>
        <v>0.24528301886792453</v>
      </c>
    </row>
    <row r="4" spans="1:22" x14ac:dyDescent="0.2">
      <c r="A4" s="43">
        <f>Cases!A4</f>
        <v>2</v>
      </c>
      <c r="B4" s="34">
        <f>Cases!B4</f>
        <v>43891.625</v>
      </c>
      <c r="C4" s="35">
        <f>IF(AND(ISNUMBER(Cases!D3),Cases!D3&gt;min_number),
((Cases!D4-Cases!D3)/Cases!D3)/(Cases!$B4-Cases!$B3),
"")</f>
        <v>5.9113300492492186E-2</v>
      </c>
      <c r="D4" s="35">
        <f>IF(AND(ISNUMBER(Cases!E3),Cases!E3&gt;min_number),
((Cases!E4-Cases!E3)/Cases!E3)/(Cases!$B4-Cases!$B3),
"")</f>
        <v>0.44137931034394168</v>
      </c>
      <c r="E4" s="35" t="str">
        <f>IF(AND(ISNUMBER(Cases!F3),Cases!F3&gt;min_number),
((Cases!F4-Cases!F3)/Cases!F3)/(Cases!$B4-Cases!$B3),
"")</f>
        <v/>
      </c>
      <c r="F4" s="35" t="str">
        <f>IF(AND(ISNUMBER(Cases!G3),Cases!G3&gt;min_number),
((Cases!G4-Cases!G3)/Cases!G3)/(Cases!$B4-Cases!$B3),
"")</f>
        <v/>
      </c>
      <c r="G4" s="35" t="str">
        <f>IF(AND(ISNUMBER(Cases!H3),Cases!H3&gt;min_number),
((Cases!H4-Cases!H3)/Cases!H3)/(Cases!$B4-Cases!$B3),
"")</f>
        <v/>
      </c>
      <c r="H4" s="35" t="str">
        <f>IF(AND(ISNUMBER(Cases!I3),Cases!I3&gt;min_number),
((Cases!I4-Cases!I3)/Cases!I3)/(Cases!$B4-Cases!$B3),
"")</f>
        <v/>
      </c>
      <c r="I4" s="35" t="str">
        <f>IF(AND(ISNUMBER(Cases!J3),Cases!J3&gt;min_number),
((Cases!J4-Cases!J3)/Cases!J3)/(Cases!$B4-Cases!$B3),
"")</f>
        <v/>
      </c>
      <c r="J4" s="35" t="str">
        <f>IF(AND(ISNUMBER(Cases!K3),Cases!K3&gt;min_number),
((Cases!K4-Cases!K3)/Cases!K3)/(Cases!$B4-Cases!$B3),
"")</f>
        <v/>
      </c>
      <c r="K4" s="35" t="str">
        <f>IF(AND(ISNUMBER(Cases!L3),Cases!L3&gt;min_number),
((Cases!L4-Cases!L3)/Cases!L3)/(Cases!$B4-Cases!$B3),
"")</f>
        <v/>
      </c>
      <c r="L4" s="35">
        <f>IF(AND(ISNUMBER(Cases!M3),Cases!M3&gt;min_number),
((Cases!M4-Cases!M3)/Cases!M3)/(Cases!$B4-Cases!$B3),
"")</f>
        <v>1.2137931034458396</v>
      </c>
      <c r="M4" s="35" t="str">
        <f>IF(AND(ISNUMBER(Cases!N3),Cases!N3&gt;min_number),
((Cases!N4-Cases!N3)/Cases!N3)/(Cases!$B4-Cases!$B3),
"")</f>
        <v/>
      </c>
      <c r="N4" s="35" t="str">
        <f>IF(AND(ISNUMBER(Cases!O3),Cases!O3&gt;min_number),
((Cases!O4-Cases!O3)/Cases!O3)/(Cases!$B4-Cases!$B3),
"")</f>
        <v/>
      </c>
      <c r="O4" s="35" t="str">
        <f>IF(AND(ISNUMBER(Cases!P3),Cases!P3&gt;min_number),
((Cases!P4-Cases!P3)/Cases!P3)/(Cases!$B4-Cases!$B3),
"")</f>
        <v/>
      </c>
      <c r="P4" s="35" t="str">
        <f>IF(AND(ISNUMBER(Cases!Q3),Cases!Q3&gt;min_number),
((Cases!Q4-Cases!Q3)/Cases!Q3)/(Cases!$B4-Cases!$B3),
"")</f>
        <v/>
      </c>
      <c r="Q4" s="35" t="str">
        <f>IF(AND(ISNUMBER(Cases!R3),Cases!R3&gt;min_number),
((Cases!R4-Cases!R3)/Cases!R3)/(Cases!$B4-Cases!$B3),
"")</f>
        <v/>
      </c>
      <c r="R4" s="35" t="str">
        <f>IF(AND(ISNUMBER(Cases!S3),Cases!S3&gt;min_number),
((Cases!S4-Cases!S3)/Cases!S3)/(Cases!$B4-Cases!$B3),
"")</f>
        <v/>
      </c>
      <c r="S4" s="36">
        <f>IF(AND(ISNUMBER(Cases!T3),Cases!T3&gt;min_number),
((Cases!T4-Cases!T3)/Cases!T3)/(Cases!$B4-Cases!$B3),
"")</f>
        <v>0.78996865203603195</v>
      </c>
    </row>
    <row r="5" spans="1:22" x14ac:dyDescent="0.2">
      <c r="A5" s="43">
        <f>Cases!A5</f>
        <v>3</v>
      </c>
      <c r="B5" s="34">
        <f>Cases!B5</f>
        <v>43892.625</v>
      </c>
      <c r="C5" s="35">
        <f>IF(AND(ISNUMBER(Cases!D4),Cases!D4&gt;min_number),
((Cases!D5-Cases!D4)/Cases!D4)/(Cases!$B5-Cases!$B4),
"")</f>
        <v>0.33333333333333331</v>
      </c>
      <c r="D5" s="35">
        <f>IF(AND(ISNUMBER(Cases!E4),Cases!E4&gt;min_number),
((Cases!E5-Cases!E4)/Cases!E4)/(Cases!$B5-Cases!$B4),
"")</f>
        <v>0.13043478260869565</v>
      </c>
      <c r="E5" s="35" t="str">
        <f>IF(AND(ISNUMBER(Cases!F4),Cases!F4&gt;min_number),
((Cases!F5-Cases!F4)/Cases!F4)/(Cases!$B5-Cases!$B4),
"")</f>
        <v/>
      </c>
      <c r="F5" s="35" t="str">
        <f>IF(AND(ISNUMBER(Cases!G4),Cases!G4&gt;min_number),
((Cases!G5-Cases!G4)/Cases!G4)/(Cases!$B5-Cases!$B4),
"")</f>
        <v/>
      </c>
      <c r="G5" s="35" t="str">
        <f>IF(AND(ISNUMBER(Cases!H4),Cases!H4&gt;min_number),
((Cases!H5-Cases!H4)/Cases!H4)/(Cases!$B5-Cases!$B4),
"")</f>
        <v/>
      </c>
      <c r="H5" s="35" t="str">
        <f>IF(AND(ISNUMBER(Cases!I4),Cases!I4&gt;min_number),
((Cases!I5-Cases!I4)/Cases!I4)/(Cases!$B5-Cases!$B4),
"")</f>
        <v/>
      </c>
      <c r="I5" s="35" t="str">
        <f>IF(AND(ISNUMBER(Cases!J4),Cases!J4&gt;min_number),
((Cases!J5-Cases!J4)/Cases!J4)/(Cases!$B5-Cases!$B4),
"")</f>
        <v/>
      </c>
      <c r="J5" s="35" t="str">
        <f>IF(AND(ISNUMBER(Cases!K4),Cases!K4&gt;min_number),
((Cases!K5-Cases!K4)/Cases!K4)/(Cases!$B5-Cases!$B4),
"")</f>
        <v/>
      </c>
      <c r="K5" s="35" t="str">
        <f>IF(AND(ISNUMBER(Cases!L4),Cases!L4&gt;min_number),
((Cases!L5-Cases!L4)/Cases!L4)/(Cases!$B5-Cases!$B4),
"")</f>
        <v/>
      </c>
      <c r="L5" s="35">
        <f>IF(AND(ISNUMBER(Cases!M4),Cases!M4&gt;min_number),
((Cases!M5-Cases!M4)/Cases!M4)/(Cases!$B5-Cases!$B4),
"")</f>
        <v>0.21621621621621623</v>
      </c>
      <c r="M5" s="35" t="str">
        <f>IF(AND(ISNUMBER(Cases!N4),Cases!N4&gt;min_number),
((Cases!N5-Cases!N4)/Cases!N4)/(Cases!$B5-Cases!$B4),
"")</f>
        <v/>
      </c>
      <c r="N5" s="35" t="str">
        <f>IF(AND(ISNUMBER(Cases!O4),Cases!O4&gt;min_number),
((Cases!O5-Cases!O4)/Cases!O4)/(Cases!$B5-Cases!$B4),
"")</f>
        <v/>
      </c>
      <c r="O5" s="35" t="str">
        <f>IF(AND(ISNUMBER(Cases!P4),Cases!P4&gt;min_number),
((Cases!P5-Cases!P4)/Cases!P4)/(Cases!$B5-Cases!$B4),
"")</f>
        <v/>
      </c>
      <c r="P5" s="35" t="str">
        <f>IF(AND(ISNUMBER(Cases!Q4),Cases!Q4&gt;min_number),
((Cases!Q5-Cases!Q4)/Cases!Q4)/(Cases!$B5-Cases!$B4),
"")</f>
        <v/>
      </c>
      <c r="Q5" s="35" t="str">
        <f>IF(AND(ISNUMBER(Cases!R4),Cases!R4&gt;min_number),
((Cases!R5-Cases!R4)/Cases!R4)/(Cases!$B5-Cases!$B4),
"")</f>
        <v/>
      </c>
      <c r="R5" s="35" t="str">
        <f>IF(AND(ISNUMBER(Cases!S4),Cases!S4&gt;min_number),
((Cases!S5-Cases!S4)/Cases!S4)/(Cases!$B5-Cases!$B4),
"")</f>
        <v/>
      </c>
      <c r="S5" s="36">
        <f>IF(AND(ISNUMBER(Cases!T4),Cases!T4&gt;min_number),
((Cases!T5-Cases!T4)/Cases!T4)/(Cases!$B5-Cases!$B4),
"")</f>
        <v>0.21705426356589147</v>
      </c>
    </row>
    <row r="6" spans="1:22" x14ac:dyDescent="0.2">
      <c r="A6" s="43">
        <f>Cases!A6</f>
        <v>4</v>
      </c>
      <c r="B6" s="34">
        <f>Cases!B6</f>
        <v>43893.625</v>
      </c>
      <c r="C6" s="35">
        <f>IF(AND(ISNUMBER(Cases!D5),Cases!D5&gt;min_number),
((Cases!D6-Cases!D5)/Cases!D5)/(Cases!$B6-Cases!$B5),
"")</f>
        <v>0.4</v>
      </c>
      <c r="D6" s="35">
        <f>IF(AND(ISNUMBER(Cases!E5),Cases!E5&gt;min_number),
((Cases!E6-Cases!E5)/Cases!E5)/(Cases!$B6-Cases!$B5),
"")</f>
        <v>0.42307692307692307</v>
      </c>
      <c r="E6" s="35" t="str">
        <f>IF(AND(ISNUMBER(Cases!F5),Cases!F5&gt;min_number),
((Cases!F6-Cases!F5)/Cases!F5)/(Cases!$B6-Cases!$B5),
"")</f>
        <v/>
      </c>
      <c r="F6" s="35" t="str">
        <f>IF(AND(ISNUMBER(Cases!G5),Cases!G5&gt;min_number),
((Cases!G6-Cases!G5)/Cases!G5)/(Cases!$B6-Cases!$B5),
"")</f>
        <v/>
      </c>
      <c r="G6" s="35" t="str">
        <f>IF(AND(ISNUMBER(Cases!H5),Cases!H5&gt;min_number),
((Cases!H6-Cases!H5)/Cases!H5)/(Cases!$B6-Cases!$B5),
"")</f>
        <v/>
      </c>
      <c r="H6" s="35" t="str">
        <f>IF(AND(ISNUMBER(Cases!I5),Cases!I5&gt;min_number),
((Cases!I6-Cases!I5)/Cases!I5)/(Cases!$B6-Cases!$B5),
"")</f>
        <v/>
      </c>
      <c r="I6" s="35" t="str">
        <f>IF(AND(ISNUMBER(Cases!J5),Cases!J5&gt;min_number),
((Cases!J6-Cases!J5)/Cases!J5)/(Cases!$B6-Cases!$B5),
"")</f>
        <v/>
      </c>
      <c r="J6" s="35" t="str">
        <f>IF(AND(ISNUMBER(Cases!K5),Cases!K5&gt;min_number),
((Cases!K6-Cases!K5)/Cases!K5)/(Cases!$B6-Cases!$B5),
"")</f>
        <v/>
      </c>
      <c r="K6" s="35" t="str">
        <f>IF(AND(ISNUMBER(Cases!L5),Cases!L5&gt;min_number),
((Cases!L6-Cases!L5)/Cases!L5)/(Cases!$B6-Cases!$B5),
"")</f>
        <v/>
      </c>
      <c r="L6" s="35">
        <f>IF(AND(ISNUMBER(Cases!M5),Cases!M5&gt;min_number),
((Cases!M6-Cases!M5)/Cases!M5)/(Cases!$B6-Cases!$B5),
"")</f>
        <v>0.14444444444444443</v>
      </c>
      <c r="M6" s="35" t="str">
        <f>IF(AND(ISNUMBER(Cases!N5),Cases!N5&gt;min_number),
((Cases!N6-Cases!N5)/Cases!N5)/(Cases!$B6-Cases!$B5),
"")</f>
        <v/>
      </c>
      <c r="N6" s="35" t="str">
        <f>IF(AND(ISNUMBER(Cases!O5),Cases!O5&gt;min_number),
((Cases!O6-Cases!O5)/Cases!O5)/(Cases!$B6-Cases!$B5),
"")</f>
        <v/>
      </c>
      <c r="O6" s="35" t="str">
        <f>IF(AND(ISNUMBER(Cases!P5),Cases!P5&gt;min_number),
((Cases!P6-Cases!P5)/Cases!P5)/(Cases!$B6-Cases!$B5),
"")</f>
        <v/>
      </c>
      <c r="P6" s="35" t="str">
        <f>IF(AND(ISNUMBER(Cases!Q5),Cases!Q5&gt;min_number),
((Cases!Q6-Cases!Q5)/Cases!Q5)/(Cases!$B6-Cases!$B5),
"")</f>
        <v/>
      </c>
      <c r="Q6" s="35" t="str">
        <f>IF(AND(ISNUMBER(Cases!R5),Cases!R5&gt;min_number),
((Cases!R6-Cases!R5)/Cases!R5)/(Cases!$B6-Cases!$B5),
"")</f>
        <v/>
      </c>
      <c r="R6" s="35" t="str">
        <f>IF(AND(ISNUMBER(Cases!S5),Cases!S5&gt;min_number),
((Cases!S6-Cases!S5)/Cases!S5)/(Cases!$B6-Cases!$B5),
"")</f>
        <v/>
      </c>
      <c r="S6" s="36">
        <f>IF(AND(ISNUMBER(Cases!T5),Cases!T5&gt;min_number),
((Cases!T6-Cases!T5)/Cases!T5)/(Cases!$B6-Cases!$B5),
"")</f>
        <v>0.24840764331210191</v>
      </c>
    </row>
    <row r="7" spans="1:22" x14ac:dyDescent="0.2">
      <c r="A7" s="43">
        <f>Cases!A7</f>
        <v>5</v>
      </c>
      <c r="B7" s="34">
        <f>Cases!B7</f>
        <v>43894.625</v>
      </c>
      <c r="C7" s="35">
        <f>IF(AND(ISNUMBER(Cases!D6),Cases!D6&gt;min_number),
((Cases!D7-Cases!D6)/Cases!D6)/(Cases!$B7-Cases!$B6),
"")</f>
        <v>0.7857142857142857</v>
      </c>
      <c r="D7" s="35">
        <f>IF(AND(ISNUMBER(Cases!E6),Cases!E6&gt;min_number),
((Cases!E7-Cases!E6)/Cases!E6)/(Cases!$B7-Cases!$B6),
"")</f>
        <v>0.29729729729729731</v>
      </c>
      <c r="E7" s="35" t="str">
        <f>IF(AND(ISNUMBER(Cases!F6),Cases!F6&gt;min_number),
((Cases!F7-Cases!F6)/Cases!F6)/(Cases!$B7-Cases!$B6),
"")</f>
        <v/>
      </c>
      <c r="F7" s="35" t="str">
        <f>IF(AND(ISNUMBER(Cases!G6),Cases!G6&gt;min_number),
((Cases!G7-Cases!G6)/Cases!G6)/(Cases!$B7-Cases!$B6),
"")</f>
        <v/>
      </c>
      <c r="G7" s="35" t="str">
        <f>IF(AND(ISNUMBER(Cases!H6),Cases!H6&gt;min_number),
((Cases!H7-Cases!H6)/Cases!H6)/(Cases!$B7-Cases!$B6),
"")</f>
        <v/>
      </c>
      <c r="H7" s="35" t="str">
        <f>IF(AND(ISNUMBER(Cases!I6),Cases!I6&gt;min_number),
((Cases!I7-Cases!I6)/Cases!I6)/(Cases!$B7-Cases!$B6),
"")</f>
        <v/>
      </c>
      <c r="I7" s="35">
        <f>IF(AND(ISNUMBER(Cases!J6),Cases!J6&gt;min_number),
((Cases!J7-Cases!J6)/Cases!J6)/(Cases!$B7-Cases!$B6),
"")</f>
        <v>0</v>
      </c>
      <c r="J7" s="35" t="str">
        <f>IF(AND(ISNUMBER(Cases!K6),Cases!K6&gt;min_number),
((Cases!K7-Cases!K6)/Cases!K6)/(Cases!$B7-Cases!$B6),
"")</f>
        <v/>
      </c>
      <c r="K7" s="35" t="str">
        <f>IF(AND(ISNUMBER(Cases!L6),Cases!L6&gt;min_number),
((Cases!L7-Cases!L6)/Cases!L6)/(Cases!$B7-Cases!$B6),
"")</f>
        <v/>
      </c>
      <c r="L7" s="35">
        <f>IF(AND(ISNUMBER(Cases!M6),Cases!M6&gt;min_number),
((Cases!M7-Cases!M6)/Cases!M6)/(Cases!$B7-Cases!$B6),
"")</f>
        <v>0.11650485436893204</v>
      </c>
      <c r="M7" s="35" t="str">
        <f>IF(AND(ISNUMBER(Cases!N6),Cases!N6&gt;min_number),
((Cases!N7-Cases!N6)/Cases!N6)/(Cases!$B7-Cases!$B6),
"")</f>
        <v/>
      </c>
      <c r="N7" s="35" t="str">
        <f>IF(AND(ISNUMBER(Cases!O6),Cases!O6&gt;min_number),
((Cases!O7-Cases!O6)/Cases!O6)/(Cases!$B7-Cases!$B6),
"")</f>
        <v/>
      </c>
      <c r="O7" s="35" t="str">
        <f>IF(AND(ISNUMBER(Cases!P6),Cases!P6&gt;min_number),
((Cases!P7-Cases!P6)/Cases!P6)/(Cases!$B7-Cases!$B6),
"")</f>
        <v/>
      </c>
      <c r="P7" s="35" t="str">
        <f>IF(AND(ISNUMBER(Cases!Q6),Cases!Q6&gt;min_number),
((Cases!Q7-Cases!Q6)/Cases!Q6)/(Cases!$B7-Cases!$B6),
"")</f>
        <v/>
      </c>
      <c r="Q7" s="35" t="str">
        <f>IF(AND(ISNUMBER(Cases!R6),Cases!R6&gt;min_number),
((Cases!R7-Cases!R6)/Cases!R6)/(Cases!$B7-Cases!$B6),
"")</f>
        <v/>
      </c>
      <c r="R7" s="35" t="str">
        <f>IF(AND(ISNUMBER(Cases!S6),Cases!S6&gt;min_number),
((Cases!S7-Cases!S6)/Cases!S6)/(Cases!$B7-Cases!$B6),
"")</f>
        <v/>
      </c>
      <c r="S7" s="36">
        <f>IF(AND(ISNUMBER(Cases!T6),Cases!T6&gt;min_number),
((Cases!T7-Cases!T6)/Cases!T6)/(Cases!$B7-Cases!$B6),
"")</f>
        <v>0.33673469387755101</v>
      </c>
    </row>
    <row r="8" spans="1:22" x14ac:dyDescent="0.2">
      <c r="A8" s="43">
        <f>Cases!A8</f>
        <v>6</v>
      </c>
      <c r="B8" s="34">
        <f>Cases!B8</f>
        <v>43895.625</v>
      </c>
      <c r="C8" s="35">
        <f>IF(AND(ISNUMBER(Cases!D7),Cases!D7&gt;min_number),
((Cases!D8-Cases!D7)/Cases!D7)/(Cases!$B8-Cases!$B7),
"")</f>
        <v>0.46</v>
      </c>
      <c r="D8" s="35">
        <f>IF(AND(ISNUMBER(Cases!E7),Cases!E7&gt;min_number),
((Cases!E8-Cases!E7)/Cases!E7)/(Cases!$B8-Cases!$B7),
"")</f>
        <v>0.45833333333333331</v>
      </c>
      <c r="E8" s="35" t="str">
        <f>IF(AND(ISNUMBER(Cases!F7),Cases!F7&gt;min_number),
((Cases!F8-Cases!F7)/Cases!F7)/(Cases!$B8-Cases!$B7),
"")</f>
        <v/>
      </c>
      <c r="F8" s="35" t="str">
        <f>IF(AND(ISNUMBER(Cases!G7),Cases!G7&gt;min_number),
((Cases!G8-Cases!G7)/Cases!G7)/(Cases!$B8-Cases!$B7),
"")</f>
        <v/>
      </c>
      <c r="G8" s="35" t="str">
        <f>IF(AND(ISNUMBER(Cases!H7),Cases!H7&gt;min_number),
((Cases!H8-Cases!H7)/Cases!H7)/(Cases!$B8-Cases!$B7),
"")</f>
        <v/>
      </c>
      <c r="H8" s="35" t="str">
        <f>IF(AND(ISNUMBER(Cases!I7),Cases!I7&gt;min_number),
((Cases!I8-Cases!I7)/Cases!I7)/(Cases!$B8-Cases!$B7),
"")</f>
        <v/>
      </c>
      <c r="I8" s="35">
        <f>IF(AND(ISNUMBER(Cases!J7),Cases!J7&gt;min_number),
((Cases!J8-Cases!J7)/Cases!J7)/(Cases!$B8-Cases!$B7),
"")</f>
        <v>0.16666666666666666</v>
      </c>
      <c r="J8" s="35" t="str">
        <f>IF(AND(ISNUMBER(Cases!K7),Cases!K7&gt;min_number),
((Cases!K8-Cases!K7)/Cases!K7)/(Cases!$B8-Cases!$B7),
"")</f>
        <v/>
      </c>
      <c r="K8" s="35" t="str">
        <f>IF(AND(ISNUMBER(Cases!L7),Cases!L7&gt;min_number),
((Cases!L8-Cases!L7)/Cases!L7)/(Cases!$B8-Cases!$B7),
"")</f>
        <v/>
      </c>
      <c r="L8" s="35">
        <f>IF(AND(ISNUMBER(Cases!M7),Cases!M7&gt;min_number),
((Cases!M8-Cases!M7)/Cases!M7)/(Cases!$B8-Cases!$B7),
"")</f>
        <v>0.57391304347826089</v>
      </c>
      <c r="M8" s="35" t="str">
        <f>IF(AND(ISNUMBER(Cases!N7),Cases!N7&gt;min_number),
((Cases!N8-Cases!N7)/Cases!N7)/(Cases!$B8-Cases!$B7),
"")</f>
        <v/>
      </c>
      <c r="N8" s="35" t="str">
        <f>IF(AND(ISNUMBER(Cases!O7),Cases!O7&gt;min_number),
((Cases!O8-Cases!O7)/Cases!O7)/(Cases!$B8-Cases!$B7),
"")</f>
        <v/>
      </c>
      <c r="O8" s="35" t="str">
        <f>IF(AND(ISNUMBER(Cases!P7),Cases!P7&gt;min_number),
((Cases!P8-Cases!P7)/Cases!P7)/(Cases!$B8-Cases!$B7),
"")</f>
        <v/>
      </c>
      <c r="P8" s="35" t="str">
        <f>IF(AND(ISNUMBER(Cases!Q7),Cases!Q7&gt;min_number),
((Cases!Q8-Cases!Q7)/Cases!Q7)/(Cases!$B8-Cases!$B7),
"")</f>
        <v/>
      </c>
      <c r="Q8" s="35" t="str">
        <f>IF(AND(ISNUMBER(Cases!R7),Cases!R7&gt;min_number),
((Cases!R8-Cases!R7)/Cases!R7)/(Cases!$B8-Cases!$B7),
"")</f>
        <v/>
      </c>
      <c r="R8" s="35" t="str">
        <f>IF(AND(ISNUMBER(Cases!S7),Cases!S7&gt;min_number),
((Cases!S8-Cases!S7)/Cases!S7)/(Cases!$B8-Cases!$B7),
"")</f>
        <v/>
      </c>
      <c r="S8" s="36">
        <f>IF(AND(ISNUMBER(Cases!T7),Cases!T7&gt;min_number),
((Cases!T8-Cases!T7)/Cases!T7)/(Cases!$B8-Cases!$B7),
"")</f>
        <v>0.52671755725190839</v>
      </c>
    </row>
    <row r="9" spans="1:22" x14ac:dyDescent="0.2">
      <c r="A9" s="43">
        <f>Cases!A9</f>
        <v>7</v>
      </c>
      <c r="B9" s="34">
        <f>Cases!B9</f>
        <v>43896.625</v>
      </c>
      <c r="C9" s="35">
        <f>IF(AND(ISNUMBER(Cases!D8),Cases!D8&gt;min_number),
((Cases!D9-Cases!D8)/Cases!D8)/(Cases!$B9-Cases!$B8),
"")</f>
        <v>0.31506849315068491</v>
      </c>
      <c r="D9" s="35">
        <f>IF(AND(ISNUMBER(Cases!E8),Cases!E8&gt;min_number),
((Cases!E9-Cases!E8)/Cases!E8)/(Cases!$B9-Cases!$B8),
"")</f>
        <v>0.67142857142857137</v>
      </c>
      <c r="E9" s="35">
        <f>IF(AND(ISNUMBER(Cases!F8),Cases!F8&gt;min_number),
((Cases!F9-Cases!F8)/Cases!F8)/(Cases!$B9-Cases!$B8),
"")</f>
        <v>0.46153846153846156</v>
      </c>
      <c r="F9" s="35" t="str">
        <f>IF(AND(ISNUMBER(Cases!G8),Cases!G8&gt;min_number),
((Cases!G9-Cases!G8)/Cases!G8)/(Cases!$B9-Cases!$B8),
"")</f>
        <v/>
      </c>
      <c r="G9" s="35" t="str">
        <f>IF(AND(ISNUMBER(Cases!H8),Cases!H8&gt;min_number),
((Cases!H9-Cases!H8)/Cases!H8)/(Cases!$B9-Cases!$B8),
"")</f>
        <v/>
      </c>
      <c r="H9" s="35" t="str">
        <f>IF(AND(ISNUMBER(Cases!I8),Cases!I8&gt;min_number),
((Cases!I9-Cases!I8)/Cases!I8)/(Cases!$B9-Cases!$B8),
"")</f>
        <v/>
      </c>
      <c r="I9" s="35">
        <f>IF(AND(ISNUMBER(Cases!J8),Cases!J8&gt;min_number),
((Cases!J9-Cases!J8)/Cases!J8)/(Cases!$B9-Cases!$B8),
"")</f>
        <v>0.14285714285714285</v>
      </c>
      <c r="J9" s="35" t="str">
        <f>IF(AND(ISNUMBER(Cases!K8),Cases!K8&gt;min_number),
((Cases!K9-Cases!K8)/Cases!K8)/(Cases!$B9-Cases!$B8),
"")</f>
        <v/>
      </c>
      <c r="K9" s="35">
        <f>IF(AND(ISNUMBER(Cases!L8),Cases!L8&gt;min_number),
((Cases!L9-Cases!L8)/Cases!L8)/(Cases!$B9-Cases!$B8),
"")</f>
        <v>0</v>
      </c>
      <c r="L9" s="35">
        <f>IF(AND(ISNUMBER(Cases!M8),Cases!M8&gt;min_number),
((Cases!M9-Cases!M8)/Cases!M8)/(Cases!$B9-Cases!$B8),
"")</f>
        <v>0.81767955801104975</v>
      </c>
      <c r="M9" s="35" t="str">
        <f>IF(AND(ISNUMBER(Cases!N8),Cases!N8&gt;min_number),
((Cases!N9-Cases!N8)/Cases!N8)/(Cases!$B9-Cases!$B8),
"")</f>
        <v/>
      </c>
      <c r="N9" s="35" t="str">
        <f>IF(AND(ISNUMBER(Cases!O8),Cases!O8&gt;min_number),
((Cases!O9-Cases!O8)/Cases!O8)/(Cases!$B9-Cases!$B8),
"")</f>
        <v/>
      </c>
      <c r="O9" s="35" t="str">
        <f>IF(AND(ISNUMBER(Cases!P8),Cases!P8&gt;min_number),
((Cases!P9-Cases!P8)/Cases!P8)/(Cases!$B9-Cases!$B8),
"")</f>
        <v/>
      </c>
      <c r="P9" s="35" t="str">
        <f>IF(AND(ISNUMBER(Cases!Q8),Cases!Q8&gt;min_number),
((Cases!Q9-Cases!Q8)/Cases!Q8)/(Cases!$B9-Cases!$B8),
"")</f>
        <v/>
      </c>
      <c r="Q9" s="35" t="str">
        <f>IF(AND(ISNUMBER(Cases!R8),Cases!R8&gt;min_number),
((Cases!R9-Cases!R8)/Cases!R8)/(Cases!$B9-Cases!$B8),
"")</f>
        <v/>
      </c>
      <c r="R9" s="35" t="str">
        <f>IF(AND(ISNUMBER(Cases!S8),Cases!S8&gt;min_number),
((Cases!S9-Cases!S8)/Cases!S8)/(Cases!$B9-Cases!$B8),
"")</f>
        <v/>
      </c>
      <c r="S9" s="36">
        <f>IF(AND(ISNUMBER(Cases!T8),Cases!T8&gt;min_number),
((Cases!T9-Cases!T8)/Cases!T8)/(Cases!$B9-Cases!$B8),
"")</f>
        <v>0.59750000000000003</v>
      </c>
    </row>
    <row r="10" spans="1:22" x14ac:dyDescent="0.2">
      <c r="A10" s="43">
        <f>Cases!A10</f>
        <v>8</v>
      </c>
      <c r="B10" s="34">
        <f>Cases!B10</f>
        <v>43897.625</v>
      </c>
      <c r="C10" s="35">
        <f>IF(AND(ISNUMBER(Cases!D9),Cases!D9&gt;min_number),
((Cases!D10-Cases!D9)/Cases!D9)/(Cases!$B10-Cases!$B9),
"")</f>
        <v>0.77083333333333337</v>
      </c>
      <c r="D10" s="35">
        <f>IF(AND(ISNUMBER(Cases!E9),Cases!E9&gt;min_number),
((Cases!E10-Cases!E9)/Cases!E9)/(Cases!$B10-Cases!$B9),
"")</f>
        <v>0.14529914529914531</v>
      </c>
      <c r="E10" s="35">
        <f>IF(AND(ISNUMBER(Cases!F9),Cases!F9&gt;min_number),
((Cases!F10-Cases!F9)/Cases!F9)/(Cases!$B10-Cases!$B9),
"")</f>
        <v>0.47368421052631576</v>
      </c>
      <c r="F10" s="35" t="str">
        <f>IF(AND(ISNUMBER(Cases!G9),Cases!G9&gt;min_number),
((Cases!G10-Cases!G9)/Cases!G9)/(Cases!$B10-Cases!$B9),
"")</f>
        <v/>
      </c>
      <c r="G10" s="35" t="str">
        <f>IF(AND(ISNUMBER(Cases!H9),Cases!H9&gt;min_number),
((Cases!H10-Cases!H9)/Cases!H9)/(Cases!$B10-Cases!$B9),
"")</f>
        <v/>
      </c>
      <c r="H10" s="35">
        <f>IF(AND(ISNUMBER(Cases!I9),Cases!I9&gt;min_number),
((Cases!I10-Cases!I9)/Cases!I9)/(Cases!$B10-Cases!$B9),
"")</f>
        <v>0.18181818181818182</v>
      </c>
      <c r="I10" s="35">
        <f>IF(AND(ISNUMBER(Cases!J9),Cases!J9&gt;min_number),
((Cases!J10-Cases!J9)/Cases!J9)/(Cases!$B10-Cases!$B9),
"")</f>
        <v>6.25E-2</v>
      </c>
      <c r="J10" s="35" t="str">
        <f>IF(AND(ISNUMBER(Cases!K9),Cases!K9&gt;min_number),
((Cases!K10-Cases!K9)/Cases!K9)/(Cases!$B10-Cases!$B9),
"")</f>
        <v/>
      </c>
      <c r="K10" s="35">
        <f>IF(AND(ISNUMBER(Cases!L9),Cases!L9&gt;min_number),
((Cases!L10-Cases!L9)/Cases!L9)/(Cases!$B10-Cases!$B9),
"")</f>
        <v>5.5555555555555552E-2</v>
      </c>
      <c r="L10" s="35">
        <f>IF(AND(ISNUMBER(Cases!M9),Cases!M9&gt;min_number),
((Cases!M10-Cases!M9)/Cases!M9)/(Cases!$B10-Cases!$B9),
"")</f>
        <v>0.1337386018237082</v>
      </c>
      <c r="M10" s="35" t="str">
        <f>IF(AND(ISNUMBER(Cases!N9),Cases!N9&gt;min_number),
((Cases!N10-Cases!N9)/Cases!N9)/(Cases!$B10-Cases!$B9),
"")</f>
        <v/>
      </c>
      <c r="N10" s="35" t="str">
        <f>IF(AND(ISNUMBER(Cases!O9),Cases!O9&gt;min_number),
((Cases!O10-Cases!O9)/Cases!O9)/(Cases!$B10-Cases!$B9),
"")</f>
        <v/>
      </c>
      <c r="O10" s="35" t="str">
        <f>IF(AND(ISNUMBER(Cases!P9),Cases!P9&gt;min_number),
((Cases!P10-Cases!P9)/Cases!P9)/(Cases!$B10-Cases!$B9),
"")</f>
        <v/>
      </c>
      <c r="P10" s="35" t="str">
        <f>IF(AND(ISNUMBER(Cases!Q9),Cases!Q9&gt;min_number),
((Cases!Q10-Cases!Q9)/Cases!Q9)/(Cases!$B10-Cases!$B9),
"")</f>
        <v/>
      </c>
      <c r="Q10" s="35" t="str">
        <f>IF(AND(ISNUMBER(Cases!R9),Cases!R9&gt;min_number),
((Cases!R10-Cases!R9)/Cases!R9)/(Cases!$B10-Cases!$B9),
"")</f>
        <v/>
      </c>
      <c r="R10" s="35" t="str">
        <f>IF(AND(ISNUMBER(Cases!S9),Cases!S9&gt;min_number),
((Cases!S10-Cases!S9)/Cases!S9)/(Cases!$B10-Cases!$B9),
"")</f>
        <v/>
      </c>
      <c r="S10" s="36">
        <f>IF(AND(ISNUMBER(Cases!T9),Cases!T9&gt;min_number),
((Cases!T10-Cases!T9)/Cases!T9)/(Cases!$B10-Cases!$B9),
"")</f>
        <v>0.24413145539906103</v>
      </c>
    </row>
    <row r="11" spans="1:22" x14ac:dyDescent="0.2">
      <c r="A11" s="43">
        <f>Cases!A11</f>
        <v>9</v>
      </c>
      <c r="B11" s="34">
        <f>Cases!B11</f>
        <v>43898.625</v>
      </c>
      <c r="C11" s="35">
        <f>IF(AND(ISNUMBER(Cases!D10),Cases!D10&gt;min_number),
((Cases!D11-Cases!D10)/Cases!D10)/(Cases!$B11-Cases!$B10),
"")</f>
        <v>7.0588235294117646E-2</v>
      </c>
      <c r="D11" s="35">
        <f>IF(AND(ISNUMBER(Cases!E10),Cases!E10&gt;min_number),
((Cases!E11-Cases!E10)/Cases!E10)/(Cases!$B11-Cases!$B10),
"")</f>
        <v>0.28358208955223879</v>
      </c>
      <c r="E11" s="35">
        <f>IF(AND(ISNUMBER(Cases!F10),Cases!F10&gt;min_number),
((Cases!F11-Cases!F10)/Cases!F10)/(Cases!$B11-Cases!$B10),
"")</f>
        <v>0.42857142857142855</v>
      </c>
      <c r="F11" s="35" t="str">
        <f>IF(AND(ISNUMBER(Cases!G10),Cases!G10&gt;min_number),
((Cases!G11-Cases!G10)/Cases!G10)/(Cases!$B11-Cases!$B10),
"")</f>
        <v/>
      </c>
      <c r="G11" s="35" t="str">
        <f>IF(AND(ISNUMBER(Cases!H10),Cases!H10&gt;min_number),
((Cases!H11-Cases!H10)/Cases!H10)/(Cases!$B11-Cases!$B10),
"")</f>
        <v/>
      </c>
      <c r="H11" s="35">
        <f>IF(AND(ISNUMBER(Cases!I10),Cases!I10&gt;min_number),
((Cases!I11-Cases!I10)/Cases!I10)/(Cases!$B11-Cases!$B10),
"")</f>
        <v>0</v>
      </c>
      <c r="I11" s="35">
        <f>IF(AND(ISNUMBER(Cases!J10),Cases!J10&gt;min_number),
((Cases!J11-Cases!J10)/Cases!J10)/(Cases!$B11-Cases!$B10),
"")</f>
        <v>0.11764705882352941</v>
      </c>
      <c r="J11" s="35" t="str">
        <f>IF(AND(ISNUMBER(Cases!K10),Cases!K10&gt;min_number),
((Cases!K11-Cases!K10)/Cases!K10)/(Cases!$B11-Cases!$B10),
"")</f>
        <v/>
      </c>
      <c r="K11" s="35">
        <f>IF(AND(ISNUMBER(Cases!L10),Cases!L10&gt;min_number),
((Cases!L11-Cases!L10)/Cases!L10)/(Cases!$B11-Cases!$B10),
"")</f>
        <v>0.10526315789473684</v>
      </c>
      <c r="L11" s="35">
        <f>IF(AND(ISNUMBER(Cases!M10),Cases!M10&gt;min_number),
((Cases!M11-Cases!M10)/Cases!M10)/(Cases!$B11-Cases!$B10),
"")</f>
        <v>6.7024128686327081E-2</v>
      </c>
      <c r="M11" s="35">
        <f>IF(AND(ISNUMBER(Cases!N10),Cases!N10&gt;min_number),
((Cases!N11-Cases!N10)/Cases!N10)/(Cases!$B11-Cases!$B10),
"")</f>
        <v>0.46153846153846156</v>
      </c>
      <c r="N11" s="35" t="str">
        <f>IF(AND(ISNUMBER(Cases!O10),Cases!O10&gt;min_number),
((Cases!O11-Cases!O10)/Cases!O10)/(Cases!$B11-Cases!$B10),
"")</f>
        <v/>
      </c>
      <c r="O11" s="35" t="str">
        <f>IF(AND(ISNUMBER(Cases!P10),Cases!P10&gt;min_number),
((Cases!P11-Cases!P10)/Cases!P10)/(Cases!$B11-Cases!$B10),
"")</f>
        <v/>
      </c>
      <c r="P11" s="35" t="str">
        <f>IF(AND(ISNUMBER(Cases!Q10),Cases!Q10&gt;min_number),
((Cases!Q11-Cases!Q10)/Cases!Q10)/(Cases!$B11-Cases!$B10),
"")</f>
        <v/>
      </c>
      <c r="Q11" s="35" t="str">
        <f>IF(AND(ISNUMBER(Cases!R10),Cases!R10&gt;min_number),
((Cases!R11-Cases!R10)/Cases!R10)/(Cases!$B11-Cases!$B10),
"")</f>
        <v/>
      </c>
      <c r="R11" s="35" t="str">
        <f>IF(AND(ISNUMBER(Cases!S10),Cases!S10&gt;min_number),
((Cases!S11-Cases!S10)/Cases!S10)/(Cases!$B11-Cases!$B10),
"")</f>
        <v/>
      </c>
      <c r="S11" s="36">
        <f>IF(AND(ISNUMBER(Cases!T10),Cases!T10&gt;min_number),
((Cases!T11-Cases!T10)/Cases!T10)/(Cases!$B11-Cases!$B10),
"")</f>
        <v>0.13459119496855346</v>
      </c>
    </row>
    <row r="12" spans="1:22" x14ac:dyDescent="0.2">
      <c r="A12" s="43">
        <f>Cases!A12</f>
        <v>10</v>
      </c>
      <c r="B12" s="34">
        <f>Cases!B12</f>
        <v>43899.625</v>
      </c>
      <c r="C12" s="35">
        <f>IF(AND(ISNUMBER(Cases!D11),Cases!D11&gt;min_number),
((Cases!D12-Cases!D11)/Cases!D11)/(Cases!$B12-Cases!$B11),
"")</f>
        <v>0.12087912087912088</v>
      </c>
      <c r="D12" s="35">
        <f>IF(AND(ISNUMBER(Cases!E11),Cases!E11&gt;min_number),
((Cases!E12-Cases!E11)/Cases!E11)/(Cases!$B12-Cases!$B11),
"")</f>
        <v>0.48837209302325579</v>
      </c>
      <c r="E12" s="35">
        <f>IF(AND(ISNUMBER(Cases!F11),Cases!F11&gt;min_number),
((Cases!F12-Cases!F11)/Cases!F11)/(Cases!$B12-Cases!$B11),
"")</f>
        <v>0.2</v>
      </c>
      <c r="F12" s="35" t="str">
        <f>IF(AND(ISNUMBER(Cases!G11),Cases!G11&gt;min_number),
((Cases!G12-Cases!G11)/Cases!G11)/(Cases!$B12-Cases!$B11),
"")</f>
        <v/>
      </c>
      <c r="G12" s="35" t="str">
        <f>IF(AND(ISNUMBER(Cases!H11),Cases!H11&gt;min_number),
((Cases!H12-Cases!H11)/Cases!H11)/(Cases!$B12-Cases!$B11),
"")</f>
        <v/>
      </c>
      <c r="H12" s="35">
        <f>IF(AND(ISNUMBER(Cases!I11),Cases!I11&gt;min_number),
((Cases!I12-Cases!I11)/Cases!I11)/(Cases!$B12-Cases!$B11),
"")</f>
        <v>0.30769230769230771</v>
      </c>
      <c r="I12" s="35">
        <f>IF(AND(ISNUMBER(Cases!J11),Cases!J11&gt;min_number),
((Cases!J12-Cases!J11)/Cases!J11)/(Cases!$B12-Cases!$B11),
"")</f>
        <v>0.36842105263157893</v>
      </c>
      <c r="J12" s="35" t="str">
        <f>IF(AND(ISNUMBER(Cases!K11),Cases!K11&gt;min_number),
((Cases!K12-Cases!K11)/Cases!K11)/(Cases!$B12-Cases!$B11),
"")</f>
        <v/>
      </c>
      <c r="K12" s="35">
        <f>IF(AND(ISNUMBER(Cases!L11),Cases!L11&gt;min_number),
((Cases!L12-Cases!L11)/Cases!L11)/(Cases!$B12-Cases!$B11),
"")</f>
        <v>0.80952380952380953</v>
      </c>
      <c r="L12" s="35">
        <f>IF(AND(ISNUMBER(Cases!M11),Cases!M11&gt;min_number),
((Cases!M12-Cases!M11)/Cases!M11)/(Cases!$B12-Cases!$B11),
"")</f>
        <v>0.21608040201005024</v>
      </c>
      <c r="M12" s="35">
        <f>IF(AND(ISNUMBER(Cases!N11),Cases!N11&gt;min_number),
((Cases!N12-Cases!N11)/Cases!N11)/(Cases!$B12-Cases!$B11),
"")</f>
        <v>-0.10526315789473684</v>
      </c>
      <c r="N12" s="35" t="str">
        <f>IF(AND(ISNUMBER(Cases!O11),Cases!O11&gt;min_number),
((Cases!O12-Cases!O11)/Cases!O11)/(Cases!$B12-Cases!$B11),
"")</f>
        <v/>
      </c>
      <c r="O12" s="35" t="str">
        <f>IF(AND(ISNUMBER(Cases!P11),Cases!P11&gt;min_number),
((Cases!P12-Cases!P11)/Cases!P11)/(Cases!$B12-Cases!$B11),
"")</f>
        <v/>
      </c>
      <c r="P12" s="35" t="str">
        <f>IF(AND(ISNUMBER(Cases!Q11),Cases!Q11&gt;min_number),
((Cases!Q12-Cases!Q11)/Cases!Q11)/(Cases!$B12-Cases!$B11),
"")</f>
        <v/>
      </c>
      <c r="Q12" s="35" t="str">
        <f>IF(AND(ISNUMBER(Cases!R11),Cases!R11&gt;min_number),
((Cases!R12-Cases!R11)/Cases!R11)/(Cases!$B12-Cases!$B11),
"")</f>
        <v/>
      </c>
      <c r="R12" s="35" t="str">
        <f>IF(AND(ISNUMBER(Cases!S11),Cases!S11&gt;min_number),
((Cases!S12-Cases!S11)/Cases!S11)/(Cases!$B12-Cases!$B11),
"")</f>
        <v/>
      </c>
      <c r="S12" s="36">
        <f>IF(AND(ISNUMBER(Cases!T11),Cases!T11&gt;min_number),
((Cases!T12-Cases!T11)/Cases!T11)/(Cases!$B12-Cases!$B11),
"")</f>
        <v>0.26274944567627495</v>
      </c>
    </row>
    <row r="13" spans="1:22" x14ac:dyDescent="0.2">
      <c r="A13" s="43">
        <f>Cases!A13</f>
        <v>11</v>
      </c>
      <c r="B13" s="34">
        <f>Cases!B13</f>
        <v>43900.625</v>
      </c>
      <c r="C13" s="35">
        <f>IF(AND(ISNUMBER(Cases!D12),Cases!D12&gt;min_number),
((Cases!D13-Cases!D12)/Cases!D12)/(Cases!$B13-Cases!$B12),
"")</f>
        <v>0.16176470588235295</v>
      </c>
      <c r="D13" s="35">
        <f>IF(AND(ISNUMBER(Cases!E12),Cases!E12&gt;min_number),
((Cases!E13-Cases!E12)/Cases!E12)/(Cases!$B13-Cases!$B12),
"")</f>
        <v>0.2265625</v>
      </c>
      <c r="E13" s="35">
        <f>IF(AND(ISNUMBER(Cases!F12),Cases!F12&gt;min_number),
((Cases!F13-Cases!F12)/Cases!F12)/(Cases!$B13-Cases!$B12),
"")</f>
        <v>0</v>
      </c>
      <c r="F13" s="35" t="str">
        <f>IF(AND(ISNUMBER(Cases!G12),Cases!G12&gt;min_number),
((Cases!G13-Cases!G12)/Cases!G12)/(Cases!$B13-Cases!$B12),
"")</f>
        <v/>
      </c>
      <c r="G13" s="35" t="str">
        <f>IF(AND(ISNUMBER(Cases!H12),Cases!H12&gt;min_number),
((Cases!H13-Cases!H12)/Cases!H12)/(Cases!$B13-Cases!$B12),
"")</f>
        <v/>
      </c>
      <c r="H13" s="35">
        <f>IF(AND(ISNUMBER(Cases!I12),Cases!I12&gt;min_number),
((Cases!I13-Cases!I12)/Cases!I12)/(Cases!$B13-Cases!$B12),
"")</f>
        <v>0.70588235294117652</v>
      </c>
      <c r="I13" s="35">
        <f>IF(AND(ISNUMBER(Cases!J12),Cases!J12&gt;min_number),
((Cases!J13-Cases!J12)/Cases!J12)/(Cases!$B13-Cases!$B12),
"")</f>
        <v>0.34615384615384615</v>
      </c>
      <c r="J13" s="35" t="str">
        <f>IF(AND(ISNUMBER(Cases!K12),Cases!K12&gt;min_number),
((Cases!K13-Cases!K12)/Cases!K12)/(Cases!$B13-Cases!$B12),
"")</f>
        <v/>
      </c>
      <c r="K13" s="35">
        <f>IF(AND(ISNUMBER(Cases!L12),Cases!L12&gt;min_number),
((Cases!L13-Cases!L12)/Cases!L12)/(Cases!$B13-Cases!$B12),
"")</f>
        <v>0.28947368421052633</v>
      </c>
      <c r="L13" s="35">
        <f>IF(AND(ISNUMBER(Cases!M12),Cases!M12&gt;min_number),
((Cases!M13-Cases!M12)/Cases!M12)/(Cases!$B13-Cases!$B12),
"")</f>
        <v>0</v>
      </c>
      <c r="M13" s="35">
        <f>IF(AND(ISNUMBER(Cases!N12),Cases!N12&gt;min_number),
((Cases!N13-Cases!N12)/Cases!N12)/(Cases!$B13-Cases!$B12),
"")</f>
        <v>0.47058823529411764</v>
      </c>
      <c r="N13" s="35" t="str">
        <f>IF(AND(ISNUMBER(Cases!O12),Cases!O12&gt;min_number),
((Cases!O13-Cases!O12)/Cases!O12)/(Cases!$B13-Cases!$B12),
"")</f>
        <v/>
      </c>
      <c r="O13" s="35">
        <f>IF(AND(ISNUMBER(Cases!P12),Cases!P12&gt;min_number),
((Cases!P13-Cases!P12)/Cases!P12)/(Cases!$B13-Cases!$B12),
"")</f>
        <v>0.83333333333333337</v>
      </c>
      <c r="P13" s="35" t="str">
        <f>IF(AND(ISNUMBER(Cases!Q12),Cases!Q12&gt;min_number),
((Cases!Q13-Cases!Q12)/Cases!Q12)/(Cases!$B13-Cases!$B12),
"")</f>
        <v/>
      </c>
      <c r="Q13" s="35" t="str">
        <f>IF(AND(ISNUMBER(Cases!R12),Cases!R12&gt;min_number),
((Cases!R13-Cases!R12)/Cases!R12)/(Cases!$B13-Cases!$B12),
"")</f>
        <v/>
      </c>
      <c r="R13" s="35" t="str">
        <f>IF(AND(ISNUMBER(Cases!S12),Cases!S12&gt;min_number),
((Cases!S13-Cases!S12)/Cases!S12)/(Cases!$B13-Cases!$B12),
"")</f>
        <v/>
      </c>
      <c r="S13" s="36">
        <f>IF(AND(ISNUMBER(Cases!T12),Cases!T12&gt;min_number),
((Cases!T13-Cases!T12)/Cases!T12)/(Cases!$B13-Cases!$B12),
"")</f>
        <v>0.13784021071115013</v>
      </c>
    </row>
    <row r="14" spans="1:22" x14ac:dyDescent="0.2">
      <c r="A14" s="43">
        <f>Cases!A14</f>
        <v>12</v>
      </c>
      <c r="B14" s="34">
        <f>Cases!B14</f>
        <v>43901.625</v>
      </c>
      <c r="C14" s="35">
        <f>IF(AND(ISNUMBER(Cases!D13),Cases!D13&gt;min_number),
((Cases!D14-Cases!D13)/Cases!D13)/(Cases!$B14-Cases!$B13),
"")</f>
        <v>0.16877637130801687</v>
      </c>
      <c r="D14" s="35">
        <f>IF(AND(ISNUMBER(Cases!E13),Cases!E13&gt;min_number),
((Cases!E14-Cases!E13)/Cases!E13)/(Cases!$B14-Cases!$B13),
"")</f>
        <v>0.16560509554140126</v>
      </c>
      <c r="E14" s="35">
        <f>IF(AND(ISNUMBER(Cases!F13),Cases!F13&gt;min_number),
((Cases!F14-Cases!F13)/Cases!F13)/(Cases!$B14-Cases!$B13),
"")</f>
        <v>0.875</v>
      </c>
      <c r="F14" s="35" t="str">
        <f>IF(AND(ISNUMBER(Cases!G13),Cases!G13&gt;min_number),
((Cases!G14-Cases!G13)/Cases!G13)/(Cases!$B14-Cases!$B13),
"")</f>
        <v/>
      </c>
      <c r="G14" s="35" t="str">
        <f>IF(AND(ISNUMBER(Cases!H13),Cases!H13&gt;min_number),
((Cases!H14-Cases!H13)/Cases!H13)/(Cases!$B14-Cases!$B13),
"")</f>
        <v/>
      </c>
      <c r="H14" s="35">
        <f>IF(AND(ISNUMBER(Cases!I13),Cases!I13&gt;min_number),
((Cases!I14-Cases!I13)/Cases!I13)/(Cases!$B14-Cases!$B13),
"")</f>
        <v>0.65517241379310343</v>
      </c>
      <c r="I14" s="35">
        <f>IF(AND(ISNUMBER(Cases!J13),Cases!J13&gt;min_number),
((Cases!J14-Cases!J13)/Cases!J13)/(Cases!$B14-Cases!$B13),
"")</f>
        <v>0.37142857142857144</v>
      </c>
      <c r="J14" s="35">
        <f>IF(AND(ISNUMBER(Cases!K13),Cases!K13&gt;min_number),
((Cases!K14-Cases!K13)/Cases!K13)/(Cases!$B14-Cases!$B13),
"")</f>
        <v>0.30769230769230771</v>
      </c>
      <c r="K14" s="35">
        <f>IF(AND(ISNUMBER(Cases!L13),Cases!L13&gt;min_number),
((Cases!L14-Cases!L13)/Cases!L13)/(Cases!$B14-Cases!$B13),
"")</f>
        <v>0.53061224489795922</v>
      </c>
      <c r="L14" s="35">
        <f>IF(AND(ISNUMBER(Cases!M13),Cases!M13&gt;min_number),
((Cases!M14-Cases!M13)/Cases!M13)/(Cases!$B14-Cases!$B13),
"")</f>
        <v>0</v>
      </c>
      <c r="M14" s="35">
        <f>IF(AND(ISNUMBER(Cases!N13),Cases!N13&gt;min_number),
((Cases!N14-Cases!N13)/Cases!N13)/(Cases!$B14-Cases!$B13),
"")</f>
        <v>0</v>
      </c>
      <c r="N14" s="35" t="str">
        <f>IF(AND(ISNUMBER(Cases!O13),Cases!O13&gt;min_number),
((Cases!O14-Cases!O13)/Cases!O13)/(Cases!$B14-Cases!$B13),
"")</f>
        <v/>
      </c>
      <c r="O14" s="35">
        <f>IF(AND(ISNUMBER(Cases!P13),Cases!P13&gt;min_number),
((Cases!P14-Cases!P13)/Cases!P13)/(Cases!$B14-Cases!$B13),
"")</f>
        <v>0.18181818181818182</v>
      </c>
      <c r="P14" s="35" t="str">
        <f>IF(AND(ISNUMBER(Cases!Q13),Cases!Q13&gt;min_number),
((Cases!Q14-Cases!Q13)/Cases!Q13)/(Cases!$B14-Cases!$B13),
"")</f>
        <v/>
      </c>
      <c r="Q14" s="35" t="str">
        <f>IF(AND(ISNUMBER(Cases!R13),Cases!R13&gt;min_number),
((Cases!R14-Cases!R13)/Cases!R13)/(Cases!$B14-Cases!$B13),
"")</f>
        <v/>
      </c>
      <c r="R14" s="35" t="str">
        <f>IF(AND(ISNUMBER(Cases!S13),Cases!S13&gt;min_number),
((Cases!S14-Cases!S13)/Cases!S13)/(Cases!$B14-Cases!$B13),
"")</f>
        <v/>
      </c>
      <c r="S14" s="36">
        <f>IF(AND(ISNUMBER(Cases!T13),Cases!T13&gt;min_number),
((Cases!T14-Cases!T13)/Cases!T13)/(Cases!$B14-Cases!$B13),
"")</f>
        <v>0.20910493827160495</v>
      </c>
    </row>
    <row r="15" spans="1:22" x14ac:dyDescent="0.2">
      <c r="A15" s="57">
        <f>Cases!A15</f>
        <v>13</v>
      </c>
      <c r="B15" s="58">
        <f>Cases!B15</f>
        <v>43902.625</v>
      </c>
      <c r="C15" s="59">
        <f>IF(AND(ISNUMBER(Cases!D14),Cases!D14&gt;min_number),
((Cases!D15-Cases!D14)/Cases!D14)/(Cases!$B15-Cases!$B14),
"")</f>
        <v>0.63898916967509023</v>
      </c>
      <c r="D15" s="59">
        <f>IF(AND(ISNUMBER(Cases!E14),Cases!E14&gt;min_number),
((Cases!E15-Cases!E14)/Cases!E14)/(Cases!$B15-Cases!$B14),
"")</f>
        <v>0.36612021857923499</v>
      </c>
      <c r="E15" s="59">
        <f>IF(AND(ISNUMBER(Cases!F14),Cases!F14&gt;min_number),
((Cases!F15-Cases!F14)/Cases!F14)/(Cases!$B15-Cases!$B14),
"")</f>
        <v>0.52222222222222225</v>
      </c>
      <c r="F15" s="59">
        <f>IF(AND(ISNUMBER(Cases!G14),Cases!G14&gt;min_number),
((Cases!G15-Cases!G14)/Cases!G14)/(Cases!$B15-Cases!$B14),
"")</f>
        <v>0.25</v>
      </c>
      <c r="G15" s="59">
        <f>IF(AND(ISNUMBER(Cases!H14),Cases!H14&gt;min_number),
((Cases!H15-Cases!H14)/Cases!H14)/(Cases!$B15-Cases!$B14),
"")</f>
        <v>0.80952380952380953</v>
      </c>
      <c r="H15" s="59">
        <f>IF(AND(ISNUMBER(Cases!I14),Cases!I14&gt;min_number),
((Cases!I15-Cases!I14)/Cases!I14)/(Cases!$B15-Cases!$B14),
"")</f>
        <v>0.83333333333333337</v>
      </c>
      <c r="I15" s="59">
        <f>IF(AND(ISNUMBER(Cases!J14),Cases!J14&gt;min_number),
((Cases!J15-Cases!J14)/Cases!J14)/(Cases!$B15-Cases!$B14),
"")</f>
        <v>1.0625</v>
      </c>
      <c r="J15" s="59">
        <f>IF(AND(ISNUMBER(Cases!K14),Cases!K14&gt;min_number),
((Cases!K15-Cases!K14)/Cases!K14)/(Cases!$B15-Cases!$B14),
"")</f>
        <v>0.35294117647058826</v>
      </c>
      <c r="K15" s="59">
        <f>IF(AND(ISNUMBER(Cases!L14),Cases!L14&gt;min_number),
((Cases!L15-Cases!L14)/Cases!L14)/(Cases!$B15-Cases!$B14),
"")</f>
        <v>0.72</v>
      </c>
      <c r="L15" s="59">
        <f>IF(AND(ISNUMBER(Cases!M14),Cases!M14&gt;min_number),
((Cases!M15-Cases!M14)/Cases!M14)/(Cases!$B15-Cases!$B14),
"")</f>
        <v>0.42148760330578511</v>
      </c>
      <c r="M15" s="59">
        <f>IF(AND(ISNUMBER(Cases!N14),Cases!N14&gt;min_number),
((Cases!N15-Cases!N14)/Cases!N14)/(Cases!$B15-Cases!$B14),
"")</f>
        <v>1.08</v>
      </c>
      <c r="N15" s="59">
        <f>IF(AND(ISNUMBER(Cases!O14),Cases!O14&gt;min_number),
((Cases!O15-Cases!O14)/Cases!O14)/(Cases!$B15-Cases!$B14),
"")</f>
        <v>0</v>
      </c>
      <c r="O15" s="59">
        <f>IF(AND(ISNUMBER(Cases!P14),Cases!P14&gt;min_number),
((Cases!P15-Cases!P14)/Cases!P14)/(Cases!$B15-Cases!$B14),
"")</f>
        <v>0.73076923076923073</v>
      </c>
      <c r="P15" s="59">
        <f>IF(AND(ISNUMBER(Cases!Q14),Cases!Q14&gt;min_number),
((Cases!Q15-Cases!Q14)/Cases!Q14)/(Cases!$B15-Cases!$B14),
"")</f>
        <v>0.8</v>
      </c>
      <c r="Q15" s="59">
        <f>IF(AND(ISNUMBER(Cases!R14),Cases!R14&gt;min_number),
((Cases!R15-Cases!R14)/Cases!R14)/(Cases!$B15-Cases!$B14),
"")</f>
        <v>0.14814814814814814</v>
      </c>
      <c r="R15" s="59" t="str">
        <f>IF(AND(ISNUMBER(Cases!S14),Cases!S14&gt;min_number),
((Cases!S15-Cases!S14)/Cases!S14)/(Cases!$B15-Cases!$B14),
"")</f>
        <v/>
      </c>
      <c r="S15" s="60">
        <f>IF(AND(ISNUMBER(Cases!T14),Cases!T14&gt;min_number),
((Cases!T15-Cases!T14)/Cases!T14)/(Cases!$B15-Cases!$B14),
"")</f>
        <v>0.51180599872367583</v>
      </c>
    </row>
    <row r="16" spans="1:22" x14ac:dyDescent="0.2">
      <c r="A16" s="42">
        <f>Cases!A16</f>
        <v>14</v>
      </c>
      <c r="B16" s="34">
        <f>Cases!B16</f>
        <v>43903.625</v>
      </c>
      <c r="C16" s="35">
        <f>IF(AND(ISNUMBER(Cases!D15),Cases!D15&gt;min_number),
((Cases!D16-Cases!D15)/Cases!D15)/(Cases!$B16-Cases!$B15),
"")</f>
        <v>0</v>
      </c>
      <c r="D16" s="35">
        <f>IF(AND(ISNUMBER(Cases!E15),Cases!E15&gt;min_number),
((Cases!E16-Cases!E15)/Cases!E15)/(Cases!$B16-Cases!$B15),
"")</f>
        <v>0.11600000000000001</v>
      </c>
      <c r="E16" s="35">
        <f>IF(AND(ISNUMBER(Cases!F15),Cases!F15&gt;min_number),
((Cases!F16-Cases!F15)/Cases!F15)/(Cases!$B16-Cases!$B15),
"")</f>
        <v>0.27007299270072993</v>
      </c>
      <c r="F16" s="35">
        <f>IF(AND(ISNUMBER(Cases!G15),Cases!G15&gt;min_number),
((Cases!G16-Cases!G15)/Cases!G15)/(Cases!$B16-Cases!$B15),
"")</f>
        <v>0.46666666666666667</v>
      </c>
      <c r="G16" s="35">
        <f>IF(AND(ISNUMBER(Cases!H15),Cases!H15&gt;min_number),
((Cases!H16-Cases!H15)/Cases!H15)/(Cases!$B16-Cases!$B15),
"")</f>
        <v>0.10526315789473684</v>
      </c>
      <c r="H16" s="35">
        <f>IF(AND(ISNUMBER(Cases!I15),Cases!I15&gt;min_number),
((Cases!I16-Cases!I15)/Cases!I15)/(Cases!$B16-Cases!$B15),
"")</f>
        <v>0.125</v>
      </c>
      <c r="I16" s="35">
        <f>IF(AND(ISNUMBER(Cases!J15),Cases!J15&gt;min_number),
((Cases!J16-Cases!J15)/Cases!J15)/(Cases!$B16-Cases!$B15),
"")</f>
        <v>0.49494949494949497</v>
      </c>
      <c r="J16" s="35">
        <f>IF(AND(ISNUMBER(Cases!K15),Cases!K15&gt;min_number),
((Cases!K16-Cases!K15)/Cases!K15)/(Cases!$B16-Cases!$B15),
"")</f>
        <v>0.43478260869565216</v>
      </c>
      <c r="K16" s="35">
        <f>IF(AND(ISNUMBER(Cases!L15),Cases!L15&gt;min_number),
((Cases!L16-Cases!L15)/Cases!L15)/(Cases!$B16-Cases!$B15),
"")</f>
        <v>0.78294573643410847</v>
      </c>
      <c r="L16" s="35">
        <f>IF(AND(ISNUMBER(Cases!M15),Cases!M15&gt;min_number),
((Cases!M16-Cases!M15)/Cases!M15)/(Cases!$B16-Cases!$B15),
"")</f>
        <v>0.36046511627906974</v>
      </c>
      <c r="M16" s="35">
        <f>IF(AND(ISNUMBER(Cases!N15),Cases!N15&gt;min_number),
((Cases!N16-Cases!N15)/Cases!N15)/(Cases!$B16-Cases!$B15),
"")</f>
        <v>0.96153846153846156</v>
      </c>
      <c r="N16" s="35">
        <f>IF(AND(ISNUMBER(Cases!O15),Cases!O15&gt;min_number),
((Cases!O16-Cases!O15)/Cases!O15)/(Cases!$B16-Cases!$B15),
"")</f>
        <v>1.8571428571428572</v>
      </c>
      <c r="O16" s="35">
        <f>IF(AND(ISNUMBER(Cases!P15),Cases!P15&gt;min_number),
((Cases!P16-Cases!P15)/Cases!P15)/(Cases!$B16-Cases!$B15),
"")</f>
        <v>0.84444444444444444</v>
      </c>
      <c r="P16" s="35">
        <f>IF(AND(ISNUMBER(Cases!Q15),Cases!Q15&gt;min_number),
((Cases!Q16-Cases!Q15)/Cases!Q15)/(Cases!$B16-Cases!$B15),
"")</f>
        <v>0.55555555555555558</v>
      </c>
      <c r="Q16" s="35">
        <f>IF(AND(ISNUMBER(Cases!R15),Cases!R15&gt;min_number),
((Cases!R16-Cases!R15)/Cases!R15)/(Cases!$B16-Cases!$B15),
"")</f>
        <v>0.54838709677419351</v>
      </c>
      <c r="R16" s="35">
        <f>IF(AND(ISNUMBER(Cases!S15),Cases!S15&gt;min_number),
((Cases!S16-Cases!S15)/Cases!S15)/(Cases!$B16-Cases!$B15),
"")</f>
        <v>1.0714285714285714</v>
      </c>
      <c r="S16" s="35">
        <f>IF(AND(ISNUMBER(Cases!T15),Cases!T15&gt;min_number),
((Cases!T16-Cases!T15)/Cases!T15)/(Cases!$B16-Cases!$B15),
"")</f>
        <v>0.29252849303503586</v>
      </c>
    </row>
    <row r="17" spans="1:19" x14ac:dyDescent="0.2">
      <c r="A17" s="57">
        <f>Cases!A17</f>
        <v>15</v>
      </c>
      <c r="B17" s="58">
        <f>Cases!B17</f>
        <v>43904.625</v>
      </c>
      <c r="C17" s="59">
        <f>IF(AND(ISNUMBER(Cases!D16),Cases!D16&gt;min_number),
((Cases!D17-Cases!D16)/Cases!D16)/(Cases!$B17-Cases!$B16),
"")</f>
        <v>0.25330396475770928</v>
      </c>
      <c r="D17" s="59">
        <f>IF(AND(ISNUMBER(Cases!E16),Cases!E16&gt;min_number),
((Cases!E17-Cases!E16)/Cases!E16)/(Cases!$B17-Cases!$B16),
"")</f>
        <v>0.22043010752688172</v>
      </c>
      <c r="E17" s="59">
        <f>IF(AND(ISNUMBER(Cases!F16),Cases!F16&gt;min_number),
((Cases!F17-Cases!F16)/Cases!F16)/(Cases!$B17-Cases!$B16),
"")</f>
        <v>0.2413793103448276</v>
      </c>
      <c r="F17" s="59">
        <f>IF(AND(ISNUMBER(Cases!G16),Cases!G16&gt;min_number),
((Cases!G17-Cases!G16)/Cases!G16)/(Cases!$B17-Cases!$B16),
"")</f>
        <v>0.38636363636363635</v>
      </c>
      <c r="G17" s="59">
        <f>IF(AND(ISNUMBER(Cases!H16),Cases!H16&gt;min_number),
((Cases!H17-Cases!H16)/Cases!H16)/(Cases!$B17-Cases!$B16),
"")</f>
        <v>0.19047619047619047</v>
      </c>
      <c r="H17" s="59">
        <f>IF(AND(ISNUMBER(Cases!I16),Cases!I16&gt;min_number),
((Cases!I17-Cases!I16)/Cases!I16)/(Cases!$B17-Cases!$B16),
"")</f>
        <v>0.59595959595959591</v>
      </c>
      <c r="I17" s="59">
        <f>IF(AND(ISNUMBER(Cases!J16),Cases!J16&gt;min_number),
((Cases!J17-Cases!J16)/Cases!J16)/(Cases!$B17-Cases!$B16),
"")</f>
        <v>0.3716216216216216</v>
      </c>
      <c r="J17" s="59">
        <f>IF(AND(ISNUMBER(Cases!K16),Cases!K16&gt;min_number),
((Cases!K17-Cases!K16)/Cases!K16)/(Cases!$B17-Cases!$B16),
"")</f>
        <v>0.36363636363636365</v>
      </c>
      <c r="K17" s="59">
        <f>IF(AND(ISNUMBER(Cases!L16),Cases!L16&gt;min_number),
((Cases!L17-Cases!L16)/Cases!L16)/(Cases!$B17-Cases!$B16),
"")</f>
        <v>0.1</v>
      </c>
      <c r="L17" s="59">
        <f>IF(AND(ISNUMBER(Cases!M16),Cases!M16&gt;min_number),
((Cases!M17-Cases!M16)/Cases!M16)/(Cases!$B17-Cases!$B16),
"")</f>
        <v>0.23290598290598291</v>
      </c>
      <c r="M17" s="59">
        <f>IF(AND(ISNUMBER(Cases!N16),Cases!N16&gt;min_number),
((Cases!N17-Cases!N16)/Cases!N16)/(Cases!$B17-Cases!$B16),
"")</f>
        <v>0.18627450980392157</v>
      </c>
      <c r="N17" s="59">
        <f>IF(AND(ISNUMBER(Cases!O16),Cases!O16&gt;min_number),
((Cases!O17-Cases!O16)/Cases!O16)/(Cases!$B17-Cases!$B16),
"")</f>
        <v>0</v>
      </c>
      <c r="O17" s="59">
        <f>IF(AND(ISNUMBER(Cases!P16),Cases!P16&gt;min_number),
((Cases!P17-Cases!P16)/Cases!P16)/(Cases!$B17-Cases!$B16),
"")</f>
        <v>0.12048192771084337</v>
      </c>
      <c r="P17" s="59">
        <f>IF(AND(ISNUMBER(Cases!Q16),Cases!Q16&gt;min_number),
((Cases!Q17-Cases!Q16)/Cases!Q16)/(Cases!$B17-Cases!$B16),
"")</f>
        <v>7.1428571428571425E-2</v>
      </c>
      <c r="Q17" s="59">
        <f>IF(AND(ISNUMBER(Cases!R16),Cases!R16&gt;min_number),
((Cases!R17-Cases!R16)/Cases!R16)/(Cases!$B17-Cases!$B16),
"")</f>
        <v>0.25</v>
      </c>
      <c r="R17" s="59">
        <f>IF(AND(ISNUMBER(Cases!S16),Cases!S16&gt;min_number),
((Cases!S17-Cases!S16)/Cases!S16)/(Cases!$B17-Cases!$B16),
"")</f>
        <v>0.58620689655172409</v>
      </c>
      <c r="S17" s="60">
        <f>IF(AND(ISNUMBER(Cases!T16),Cases!T16&gt;min_number),
((Cases!T17-Cases!T16)/Cases!T16)/(Cases!$B17-Cases!$B16),
"")</f>
        <v>0.23938602220770738</v>
      </c>
    </row>
  </sheetData>
  <conditionalFormatting sqref="C2:S17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workbookViewId="0">
      <selection activeCell="G22" sqref="G22"/>
    </sheetView>
  </sheetViews>
  <sheetFormatPr baseColWidth="10" defaultRowHeight="16" x14ac:dyDescent="0.2"/>
  <cols>
    <col min="1" max="1" width="24.1640625" bestFit="1" customWidth="1"/>
    <col min="2" max="2" width="8.5" style="79" bestFit="1" customWidth="1"/>
    <col min="3" max="3" width="10.83203125" bestFit="1" customWidth="1"/>
    <col min="4" max="4" width="8.1640625" bestFit="1" customWidth="1"/>
    <col min="5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 x14ac:dyDescent="0.2">
      <c r="A1" t="s">
        <v>93</v>
      </c>
      <c r="B1" s="84"/>
      <c r="C1" s="21"/>
      <c r="D1" s="79"/>
      <c r="E1" s="79"/>
      <c r="F1" s="79"/>
      <c r="G1" s="79"/>
      <c r="H1" s="79"/>
      <c r="I1" s="79"/>
      <c r="J1" s="79"/>
      <c r="K1" s="79"/>
      <c r="L1" s="79"/>
      <c r="M1" s="79"/>
      <c r="U1" s="47"/>
      <c r="V1" s="19"/>
      <c r="W1" s="20"/>
    </row>
    <row r="2" spans="1:23" ht="19" x14ac:dyDescent="0.2">
      <c r="A2" t="s">
        <v>94</v>
      </c>
      <c r="D2">
        <v>1000000</v>
      </c>
      <c r="H2" t="s">
        <v>95</v>
      </c>
      <c r="I2" s="88" t="str">
        <f>"Fälle DE absolut vs. pro 1 Mill Einwohner, "&amp;TEXT(C3,"TT.MM.JJJJ")</f>
        <v>Fälle DE absolut vs. pro 1 Mill Einwohner, 14.03.2020</v>
      </c>
      <c r="U2" s="47"/>
      <c r="V2" s="19"/>
      <c r="W2" s="20"/>
    </row>
    <row r="3" spans="1:23" x14ac:dyDescent="0.2">
      <c r="C3" s="87">
        <f>LOOKUP(2,1/(ISNUMBER(Cases!B2:B9997)),Cases!B2:B9997)</f>
        <v>43904.625</v>
      </c>
      <c r="U3" s="47"/>
      <c r="V3" s="19"/>
      <c r="W3" s="20"/>
    </row>
    <row r="4" spans="1:23" x14ac:dyDescent="0.2">
      <c r="A4" s="1" t="s">
        <v>17</v>
      </c>
      <c r="B4" s="85"/>
      <c r="C4" s="86" t="s">
        <v>61</v>
      </c>
      <c r="D4" s="86" t="s">
        <v>92</v>
      </c>
      <c r="T4" s="72"/>
      <c r="U4" s="47"/>
      <c r="V4" s="19"/>
      <c r="W4" s="20"/>
    </row>
    <row r="5" spans="1:23" ht="34" x14ac:dyDescent="0.2">
      <c r="A5" s="83" t="s">
        <v>30</v>
      </c>
      <c r="B5" s="79" t="s">
        <v>77</v>
      </c>
      <c r="C5" s="74">
        <f>LOOKUP(2,1/(ISNUMBER(Cases!D2:D9997)),Cases!D2:D9997)</f>
        <v>569</v>
      </c>
      <c r="D5" s="82">
        <f>last_BW/pop_BW*per_pop_scale</f>
        <v>51.402502371380827</v>
      </c>
    </row>
    <row r="6" spans="1:23" x14ac:dyDescent="0.2">
      <c r="A6" t="s">
        <v>1</v>
      </c>
      <c r="B6" s="79" t="s">
        <v>76</v>
      </c>
      <c r="C6" s="74">
        <f>LOOKUP(2,1/(ISNUMBER(Cases!E2:E9997)),Cases!E2:E9997)</f>
        <v>681</v>
      </c>
      <c r="D6" s="82">
        <f>last_BY/pop_BY*per_pop_scale</f>
        <v>52.077358966711785</v>
      </c>
    </row>
    <row r="7" spans="1:23" x14ac:dyDescent="0.2">
      <c r="A7" t="s">
        <v>2</v>
      </c>
      <c r="B7" s="79" t="s">
        <v>75</v>
      </c>
      <c r="C7" s="74">
        <f>LOOKUP(2,1/(ISNUMBER(Cases!F2:F9997)),Cases!F2:F9997)</f>
        <v>216</v>
      </c>
      <c r="D7" s="82">
        <f>last_BE/pop_BE*per_pop_scale</f>
        <v>59.262510974539069</v>
      </c>
    </row>
    <row r="8" spans="1:23" x14ac:dyDescent="0.2">
      <c r="A8" t="s">
        <v>3</v>
      </c>
      <c r="B8" s="79" t="s">
        <v>74</v>
      </c>
      <c r="C8" s="74">
        <f>LOOKUP(2,1/(ISNUMBER(Cases!G2:G9997)),Cases!G2:G9997)</f>
        <v>61</v>
      </c>
      <c r="D8" s="82">
        <f>last_BB/pop_BB*per_pop_scale</f>
        <v>24.284406226362517</v>
      </c>
    </row>
    <row r="9" spans="1:23" x14ac:dyDescent="0.2">
      <c r="A9" t="s">
        <v>4</v>
      </c>
      <c r="B9" s="79" t="s">
        <v>73</v>
      </c>
      <c r="C9" s="74">
        <f>LOOKUP(2,1/(ISNUMBER(Cases!H2:H9997)),Cases!H2:H9997)</f>
        <v>50</v>
      </c>
      <c r="D9" s="82">
        <f>last_HB/pop_HB*per_pop_scale</f>
        <v>73.206442166910691</v>
      </c>
    </row>
    <row r="10" spans="1:23" x14ac:dyDescent="0.2">
      <c r="A10" t="s">
        <v>5</v>
      </c>
      <c r="B10" s="79" t="s">
        <v>72</v>
      </c>
      <c r="C10" s="74">
        <f>LOOKUP(2,1/(ISNUMBER(Cases!I2:I9997)),Cases!I2:I9997)</f>
        <v>158</v>
      </c>
      <c r="D10" s="82">
        <f>last_HH/pop_HH*per_pop_scale</f>
        <v>85.813599826200303</v>
      </c>
    </row>
    <row r="11" spans="1:23" x14ac:dyDescent="0.2">
      <c r="A11" t="s">
        <v>6</v>
      </c>
      <c r="B11" s="79" t="s">
        <v>71</v>
      </c>
      <c r="C11" s="74">
        <f>LOOKUP(2,1/(ISNUMBER(Cases!J2:J9997)),Cases!J2:J9997)</f>
        <v>203</v>
      </c>
      <c r="D11" s="82">
        <f>last_HE/pop_HE*per_pop_scale</f>
        <v>32.398097609243834</v>
      </c>
    </row>
    <row r="12" spans="1:23" ht="34" x14ac:dyDescent="0.2">
      <c r="A12" s="83" t="s">
        <v>31</v>
      </c>
      <c r="B12" s="79" t="s">
        <v>70</v>
      </c>
      <c r="C12" s="74">
        <f>LOOKUP(2,1/(ISNUMBER(Cases!K2:K9997)),Cases!K2:K9997)</f>
        <v>45</v>
      </c>
      <c r="D12" s="82">
        <f>last_MV/pop_MV*per_pop_scale</f>
        <v>27.955519662048829</v>
      </c>
    </row>
    <row r="13" spans="1:23" x14ac:dyDescent="0.2">
      <c r="A13" t="s">
        <v>8</v>
      </c>
      <c r="B13" s="79" t="s">
        <v>69</v>
      </c>
      <c r="C13" s="74">
        <f>LOOKUP(2,1/(ISNUMBER(Cases!L2:L9997)),Cases!L2:L9997)</f>
        <v>253</v>
      </c>
      <c r="D13" s="82">
        <f>last_NI/pop_NI*per_pop_scale</f>
        <v>31.69472840248547</v>
      </c>
    </row>
    <row r="14" spans="1:23" ht="34" x14ac:dyDescent="0.2">
      <c r="A14" s="83" t="s">
        <v>32</v>
      </c>
      <c r="B14" s="79" t="s">
        <v>68</v>
      </c>
      <c r="C14" s="74">
        <f>LOOKUP(2,1/(ISNUMBER(Cases!M2:M9997)),Cases!M2:M9997)</f>
        <v>1154</v>
      </c>
      <c r="D14" s="82">
        <f>last_NW/pop_NW*per_pop_scale</f>
        <v>64.351715023393012</v>
      </c>
    </row>
    <row r="15" spans="1:23" ht="34" x14ac:dyDescent="0.2">
      <c r="A15" s="83" t="s">
        <v>35</v>
      </c>
      <c r="B15" s="79" t="s">
        <v>67</v>
      </c>
      <c r="C15" s="74">
        <f>LOOKUP(2,1/(ISNUMBER(Cases!N2:N9997)),Cases!N2:N9997)</f>
        <v>121</v>
      </c>
      <c r="D15" s="82">
        <f>last_RP/pop_RP*per_pop_scale</f>
        <v>29.622013317665491</v>
      </c>
    </row>
    <row r="16" spans="1:23" x14ac:dyDescent="0.2">
      <c r="A16" t="s">
        <v>11</v>
      </c>
      <c r="B16" s="79" t="s">
        <v>66</v>
      </c>
      <c r="C16" s="74">
        <f>LOOKUP(2,1/(ISNUMBER(Cases!O2:O9997)),Cases!O2:O9997)</f>
        <v>40</v>
      </c>
      <c r="D16" s="82">
        <f>last_SL/pop_SL*per_pop_scale</f>
        <v>40.38364462392731</v>
      </c>
      <c r="F16" s="79"/>
      <c r="G16" s="79"/>
      <c r="H16" s="79"/>
      <c r="I16" s="79"/>
      <c r="J16" s="79"/>
      <c r="K16" s="79"/>
      <c r="L16" s="80"/>
    </row>
    <row r="17" spans="1:4" x14ac:dyDescent="0.2">
      <c r="A17" t="s">
        <v>12</v>
      </c>
      <c r="B17" s="79" t="s">
        <v>65</v>
      </c>
      <c r="C17" s="74">
        <f>LOOKUP(2,1/(ISNUMBER(Cases!P2:P9997)),Cases!P2:P9997)</f>
        <v>93</v>
      </c>
      <c r="D17" s="82">
        <f>last_SN/pop_SN*per_pop_scale</f>
        <v>22.805855955271095</v>
      </c>
    </row>
    <row r="18" spans="1:4" ht="34" x14ac:dyDescent="0.2">
      <c r="A18" s="83" t="s">
        <v>34</v>
      </c>
      <c r="B18" s="79" t="s">
        <v>78</v>
      </c>
      <c r="C18" s="74">
        <f>LOOKUP(2,1/(ISNUMBER(Cases!Q2:Q9997)),Cases!Q2:Q9997)</f>
        <v>45</v>
      </c>
      <c r="D18" s="82">
        <f>last_ST/pop_ST*per_pop_scale</f>
        <v>20.377666077978535</v>
      </c>
    </row>
    <row r="19" spans="1:4" ht="34" x14ac:dyDescent="0.2">
      <c r="A19" s="83" t="s">
        <v>33</v>
      </c>
      <c r="B19" s="79" t="s">
        <v>64</v>
      </c>
      <c r="C19" s="74">
        <f>LOOKUP(2,1/(ISNUMBER(Cases!R2:R9997)),Cases!R2:R9997)</f>
        <v>60</v>
      </c>
      <c r="D19" s="82">
        <f>last_SH/pop_SH*per_pop_scale</f>
        <v>20.713225394414334</v>
      </c>
    </row>
    <row r="20" spans="1:4" x14ac:dyDescent="0.2">
      <c r="A20" t="s">
        <v>15</v>
      </c>
      <c r="B20" s="79" t="s">
        <v>62</v>
      </c>
      <c r="C20" s="74">
        <f>LOOKUP(2,1/(ISNUMBER(Cases!S2:S9997)),Cases!S2:S9997)</f>
        <v>46</v>
      </c>
      <c r="D20" s="82">
        <f>last_TH/pop_TH*per_pop_scale</f>
        <v>21.464234053473938</v>
      </c>
    </row>
    <row r="21" spans="1:4" x14ac:dyDescent="0.2">
      <c r="A21" t="s">
        <v>91</v>
      </c>
      <c r="B21" s="80" t="s">
        <v>63</v>
      </c>
      <c r="C21" s="74">
        <f>LOOKUP(2,1/(ISNUMBER(Cases!T2:T9997)),Cases!T2:T9997)</f>
        <v>3795</v>
      </c>
      <c r="D21" s="82">
        <f>last_DE_Total/pop_DE_Total*per_pop_scale</f>
        <v>45.712317150731394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sqref="A1:A1048576"/>
    </sheetView>
  </sheetViews>
  <sheetFormatPr baseColWidth="10" defaultRowHeight="16" x14ac:dyDescent="0.2"/>
  <cols>
    <col min="1" max="1" width="3.6640625" style="96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6" customFormat="1" ht="142" x14ac:dyDescent="0.2">
      <c r="A1" s="93" t="s">
        <v>41</v>
      </c>
      <c r="B1" s="50" t="s">
        <v>38</v>
      </c>
      <c r="C1" s="25" t="s">
        <v>22</v>
      </c>
      <c r="D1" s="25" t="s">
        <v>0</v>
      </c>
      <c r="E1" s="25" t="s">
        <v>1</v>
      </c>
      <c r="F1" s="25" t="s">
        <v>2</v>
      </c>
      <c r="G1" s="25" t="s">
        <v>3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13</v>
      </c>
      <c r="R1" s="25" t="s">
        <v>14</v>
      </c>
      <c r="S1" s="25" t="s">
        <v>15</v>
      </c>
      <c r="T1" s="50" t="s">
        <v>39</v>
      </c>
    </row>
    <row r="2" spans="1:20" x14ac:dyDescent="0.2">
      <c r="A2" s="94">
        <v>10</v>
      </c>
      <c r="B2" s="27">
        <v>43899.625</v>
      </c>
      <c r="C2" s="28" t="s">
        <v>19</v>
      </c>
      <c r="D2" s="61"/>
      <c r="E2" s="61"/>
      <c r="F2" s="61"/>
      <c r="G2" s="61"/>
      <c r="H2" s="61"/>
      <c r="I2" s="61"/>
      <c r="J2" s="61"/>
      <c r="K2" s="61"/>
      <c r="L2" s="61"/>
      <c r="M2" s="61">
        <v>2</v>
      </c>
      <c r="N2" s="61"/>
      <c r="O2" s="61"/>
      <c r="P2" s="61"/>
      <c r="Q2" s="61"/>
      <c r="R2" s="61"/>
      <c r="S2" s="61"/>
      <c r="T2" s="62">
        <v>2</v>
      </c>
    </row>
    <row r="3" spans="1:20" x14ac:dyDescent="0.2">
      <c r="A3" s="95">
        <v>11</v>
      </c>
      <c r="B3" s="29">
        <v>43900.625</v>
      </c>
      <c r="C3" s="30" t="s">
        <v>19</v>
      </c>
      <c r="D3" s="63"/>
      <c r="E3" s="63"/>
      <c r="F3" s="63"/>
      <c r="G3" s="63"/>
      <c r="H3" s="63"/>
      <c r="I3" s="63"/>
      <c r="J3" s="63"/>
      <c r="K3" s="63"/>
      <c r="L3" s="63"/>
      <c r="M3" s="63">
        <v>2</v>
      </c>
      <c r="N3" s="63"/>
      <c r="O3" s="63"/>
      <c r="P3" s="63"/>
      <c r="Q3" s="63"/>
      <c r="R3" s="63"/>
      <c r="S3" s="63"/>
      <c r="T3" s="64">
        <v>2</v>
      </c>
    </row>
    <row r="4" spans="1:20" x14ac:dyDescent="0.2">
      <c r="A4" s="94">
        <v>12</v>
      </c>
      <c r="B4" s="27">
        <v>43901.625</v>
      </c>
      <c r="C4" s="28" t="s">
        <v>19</v>
      </c>
      <c r="D4" s="61"/>
      <c r="E4" s="61"/>
      <c r="F4" s="61"/>
      <c r="G4" s="61"/>
      <c r="H4" s="61"/>
      <c r="I4" s="61"/>
      <c r="J4" s="61"/>
      <c r="K4" s="61"/>
      <c r="L4" s="61"/>
      <c r="M4" s="61">
        <v>3</v>
      </c>
      <c r="N4" s="61"/>
      <c r="O4" s="61"/>
      <c r="P4" s="61"/>
      <c r="Q4" s="61"/>
      <c r="R4" s="61"/>
      <c r="S4" s="61"/>
      <c r="T4" s="62">
        <v>3</v>
      </c>
    </row>
    <row r="5" spans="1:20" x14ac:dyDescent="0.2">
      <c r="A5" s="95">
        <v>13</v>
      </c>
      <c r="B5" s="13">
        <v>43902.625</v>
      </c>
      <c r="C5" s="14" t="s">
        <v>19</v>
      </c>
      <c r="D5" s="63">
        <v>1</v>
      </c>
      <c r="E5" s="63">
        <v>1</v>
      </c>
      <c r="F5" s="63"/>
      <c r="G5" s="63"/>
      <c r="H5" s="63"/>
      <c r="I5" s="63"/>
      <c r="J5" s="63"/>
      <c r="K5" s="63"/>
      <c r="L5" s="63"/>
      <c r="M5" s="63">
        <v>3</v>
      </c>
      <c r="N5" s="63"/>
      <c r="O5" s="63"/>
      <c r="P5" s="63"/>
      <c r="Q5" s="63"/>
      <c r="R5" s="63"/>
      <c r="S5" s="63"/>
      <c r="T5" s="64">
        <v>5</v>
      </c>
    </row>
    <row r="6" spans="1:20" x14ac:dyDescent="0.2">
      <c r="A6" s="95">
        <v>14</v>
      </c>
      <c r="B6" s="68">
        <v>43903.625</v>
      </c>
      <c r="C6" s="14" t="s">
        <v>19</v>
      </c>
      <c r="D6" s="66">
        <v>1</v>
      </c>
      <c r="E6" s="66">
        <v>1</v>
      </c>
      <c r="F6" s="66"/>
      <c r="G6" s="66"/>
      <c r="H6" s="66"/>
      <c r="I6" s="66"/>
      <c r="J6" s="66"/>
      <c r="K6" s="66"/>
      <c r="L6" s="66"/>
      <c r="M6" s="66">
        <v>3</v>
      </c>
      <c r="N6" s="66"/>
      <c r="O6" s="66"/>
      <c r="P6" s="66"/>
      <c r="Q6" s="66"/>
      <c r="R6" s="66"/>
      <c r="S6" s="66"/>
      <c r="T6" s="69">
        <v>5</v>
      </c>
    </row>
    <row r="7" spans="1:20" x14ac:dyDescent="0.2">
      <c r="A7" s="95">
        <v>15</v>
      </c>
      <c r="B7" s="68">
        <v>43904.625</v>
      </c>
      <c r="C7" s="14" t="s">
        <v>19</v>
      </c>
      <c r="D7" s="91">
        <v>2</v>
      </c>
      <c r="E7" s="91">
        <v>1</v>
      </c>
      <c r="F7" s="91"/>
      <c r="G7" s="91"/>
      <c r="H7" s="91"/>
      <c r="I7" s="91"/>
      <c r="J7" s="91"/>
      <c r="K7" s="91"/>
      <c r="L7" s="91"/>
      <c r="M7" s="91">
        <v>5</v>
      </c>
      <c r="N7" s="91"/>
      <c r="O7" s="91"/>
      <c r="P7" s="91"/>
      <c r="Q7" s="91"/>
      <c r="R7" s="91"/>
      <c r="S7" s="91"/>
      <c r="T7" s="92">
        <v>8</v>
      </c>
    </row>
    <row r="20" spans="2:19" x14ac:dyDescent="0.2">
      <c r="B20" s="31"/>
      <c r="C20" s="31"/>
      <c r="D20" s="31"/>
      <c r="E20" s="31"/>
      <c r="F20" s="31"/>
      <c r="G20" s="31"/>
      <c r="H20" s="31"/>
      <c r="I20" s="31"/>
      <c r="K20" s="31"/>
      <c r="M20" s="31"/>
      <c r="O20" s="31"/>
      <c r="P20" s="31"/>
      <c r="Q20" s="31"/>
      <c r="R20" s="31"/>
      <c r="S20" s="31"/>
    </row>
    <row r="45" spans="18:18" x14ac:dyDescent="0.2">
      <c r="R45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4" sqref="B4:B19"/>
    </sheetView>
  </sheetViews>
  <sheetFormatPr baseColWidth="10" defaultRowHeight="16" x14ac:dyDescent="0.2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 x14ac:dyDescent="0.2">
      <c r="B1" s="1" t="s">
        <v>47</v>
      </c>
      <c r="C1" s="1" t="s">
        <v>81</v>
      </c>
      <c r="D1" s="1" t="s">
        <v>82</v>
      </c>
      <c r="E1" s="1" t="s">
        <v>84</v>
      </c>
      <c r="F1" s="1"/>
      <c r="G1" s="1" t="s">
        <v>86</v>
      </c>
    </row>
    <row r="2" spans="1:8" x14ac:dyDescent="0.2">
      <c r="C2" s="1"/>
      <c r="D2" s="3" t="s">
        <v>83</v>
      </c>
      <c r="E2" s="3" t="s">
        <v>85</v>
      </c>
      <c r="F2" s="1"/>
      <c r="G2" s="1"/>
    </row>
    <row r="3" spans="1:8" x14ac:dyDescent="0.2">
      <c r="C3" s="78">
        <v>43465</v>
      </c>
      <c r="E3">
        <v>2017</v>
      </c>
      <c r="F3" s="3"/>
      <c r="G3" t="s">
        <v>81</v>
      </c>
      <c r="H3" s="65" t="s">
        <v>48</v>
      </c>
    </row>
    <row r="4" spans="1:8" x14ac:dyDescent="0.2">
      <c r="A4" t="s">
        <v>77</v>
      </c>
      <c r="B4" t="s">
        <v>0</v>
      </c>
      <c r="C4">
        <v>11069500</v>
      </c>
      <c r="D4" s="75">
        <v>35673.71</v>
      </c>
      <c r="E4">
        <v>308</v>
      </c>
      <c r="G4" t="s">
        <v>82</v>
      </c>
      <c r="H4" s="65" t="s">
        <v>79</v>
      </c>
    </row>
    <row r="5" spans="1:8" x14ac:dyDescent="0.2">
      <c r="A5" t="s">
        <v>76</v>
      </c>
      <c r="B5" t="s">
        <v>1</v>
      </c>
      <c r="C5">
        <v>13076700</v>
      </c>
      <c r="D5" s="76">
        <v>70542.03</v>
      </c>
      <c r="E5">
        <v>184</v>
      </c>
      <c r="G5" t="s">
        <v>84</v>
      </c>
      <c r="H5" s="65" t="s">
        <v>80</v>
      </c>
    </row>
    <row r="6" spans="1:8" x14ac:dyDescent="0.2">
      <c r="A6" t="s">
        <v>75</v>
      </c>
      <c r="B6" t="s">
        <v>2</v>
      </c>
      <c r="C6">
        <v>3644800</v>
      </c>
      <c r="D6">
        <v>891.12</v>
      </c>
      <c r="E6" s="77">
        <v>4055</v>
      </c>
      <c r="F6" s="77"/>
    </row>
    <row r="7" spans="1:8" x14ac:dyDescent="0.2">
      <c r="A7" t="s">
        <v>74</v>
      </c>
      <c r="B7" t="s">
        <v>3</v>
      </c>
      <c r="C7">
        <v>2511900</v>
      </c>
      <c r="D7" s="75">
        <v>29654.38</v>
      </c>
      <c r="E7">
        <v>84</v>
      </c>
    </row>
    <row r="8" spans="1:8" x14ac:dyDescent="0.2">
      <c r="A8" t="s">
        <v>73</v>
      </c>
      <c r="B8" t="s">
        <v>4</v>
      </c>
      <c r="C8">
        <v>683000</v>
      </c>
      <c r="D8">
        <v>419.84</v>
      </c>
      <c r="E8" s="77">
        <v>1624</v>
      </c>
      <c r="F8" s="77"/>
    </row>
    <row r="9" spans="1:8" x14ac:dyDescent="0.2">
      <c r="A9" t="s">
        <v>72</v>
      </c>
      <c r="B9" t="s">
        <v>5</v>
      </c>
      <c r="C9">
        <v>1841200</v>
      </c>
      <c r="D9">
        <v>755.09</v>
      </c>
      <c r="E9" s="77">
        <v>2424</v>
      </c>
      <c r="F9" s="77"/>
    </row>
    <row r="10" spans="1:8" x14ac:dyDescent="0.2">
      <c r="A10" t="s">
        <v>71</v>
      </c>
      <c r="B10" t="s">
        <v>6</v>
      </c>
      <c r="C10">
        <v>6265800</v>
      </c>
      <c r="D10" s="75">
        <v>21115.67</v>
      </c>
      <c r="E10">
        <v>296</v>
      </c>
    </row>
    <row r="11" spans="1:8" x14ac:dyDescent="0.2">
      <c r="A11" t="s">
        <v>70</v>
      </c>
      <c r="B11" t="s">
        <v>7</v>
      </c>
      <c r="C11">
        <v>1609700</v>
      </c>
      <c r="D11" s="75">
        <v>23292.73</v>
      </c>
      <c r="E11">
        <v>69</v>
      </c>
    </row>
    <row r="12" spans="1:8" x14ac:dyDescent="0.2">
      <c r="A12" t="s">
        <v>69</v>
      </c>
      <c r="B12" t="s">
        <v>8</v>
      </c>
      <c r="C12">
        <v>7982400</v>
      </c>
      <c r="D12" s="75">
        <v>47709.83</v>
      </c>
      <c r="E12">
        <v>167</v>
      </c>
    </row>
    <row r="13" spans="1:8" x14ac:dyDescent="0.2">
      <c r="A13" t="s">
        <v>68</v>
      </c>
      <c r="B13" t="s">
        <v>9</v>
      </c>
      <c r="C13">
        <v>17932700</v>
      </c>
      <c r="D13" s="75">
        <v>34112.74</v>
      </c>
      <c r="E13">
        <v>525</v>
      </c>
    </row>
    <row r="14" spans="1:8" x14ac:dyDescent="0.2">
      <c r="A14" t="s">
        <v>67</v>
      </c>
      <c r="B14" t="s">
        <v>10</v>
      </c>
      <c r="C14">
        <v>4084800</v>
      </c>
      <c r="D14" s="75">
        <v>19858</v>
      </c>
      <c r="E14">
        <v>205</v>
      </c>
    </row>
    <row r="15" spans="1:8" x14ac:dyDescent="0.2">
      <c r="A15" t="s">
        <v>66</v>
      </c>
      <c r="B15" t="s">
        <v>11</v>
      </c>
      <c r="C15">
        <v>990500</v>
      </c>
      <c r="D15" s="75">
        <v>2571.1</v>
      </c>
      <c r="E15">
        <v>387</v>
      </c>
    </row>
    <row r="16" spans="1:8" x14ac:dyDescent="0.2">
      <c r="A16" t="s">
        <v>65</v>
      </c>
      <c r="B16" t="s">
        <v>12</v>
      </c>
      <c r="C16">
        <v>4077900</v>
      </c>
      <c r="D16" s="75">
        <v>18449.990000000002</v>
      </c>
      <c r="E16">
        <v>221</v>
      </c>
    </row>
    <row r="17" spans="1:8" x14ac:dyDescent="0.2">
      <c r="A17" t="s">
        <v>78</v>
      </c>
      <c r="B17" t="s">
        <v>13</v>
      </c>
      <c r="C17">
        <v>2208300</v>
      </c>
      <c r="D17" s="75">
        <v>20452.14</v>
      </c>
      <c r="E17">
        <v>109</v>
      </c>
    </row>
    <row r="18" spans="1:8" x14ac:dyDescent="0.2">
      <c r="A18" t="s">
        <v>64</v>
      </c>
      <c r="B18" t="s">
        <v>14</v>
      </c>
      <c r="C18">
        <v>2896700</v>
      </c>
      <c r="D18" s="75">
        <v>15802.27</v>
      </c>
      <c r="E18">
        <v>183</v>
      </c>
    </row>
    <row r="19" spans="1:8" x14ac:dyDescent="0.2">
      <c r="A19" t="s">
        <v>62</v>
      </c>
      <c r="B19" t="s">
        <v>15</v>
      </c>
      <c r="C19">
        <v>2143100</v>
      </c>
      <c r="D19" s="75">
        <v>16202.37</v>
      </c>
      <c r="E19">
        <v>133</v>
      </c>
    </row>
    <row r="20" spans="1:8" x14ac:dyDescent="0.2">
      <c r="A20" t="s">
        <v>90</v>
      </c>
      <c r="B20" t="s">
        <v>49</v>
      </c>
      <c r="C20">
        <v>83019200</v>
      </c>
      <c r="D20" s="75">
        <v>357578.17</v>
      </c>
      <c r="E20">
        <v>232</v>
      </c>
    </row>
    <row r="21" spans="1:8" x14ac:dyDescent="0.2">
      <c r="B21" t="s">
        <v>50</v>
      </c>
      <c r="C21">
        <v>66823399.999999993</v>
      </c>
    </row>
    <row r="22" spans="1:8" x14ac:dyDescent="0.2">
      <c r="B22" t="s">
        <v>51</v>
      </c>
      <c r="C22">
        <v>12551000</v>
      </c>
    </row>
    <row r="30" spans="1:8" x14ac:dyDescent="0.2">
      <c r="C30" s="77"/>
      <c r="D30" s="77"/>
      <c r="E30" s="77"/>
      <c r="F30" s="77"/>
      <c r="G30" s="77"/>
      <c r="H30" s="77"/>
    </row>
    <row r="32" spans="1:8" x14ac:dyDescent="0.2">
      <c r="C32" s="77"/>
      <c r="D32" s="77"/>
      <c r="E32" s="77"/>
      <c r="F32" s="77"/>
      <c r="G32" s="77"/>
      <c r="H32" s="77"/>
    </row>
    <row r="33" spans="3:8" x14ac:dyDescent="0.2">
      <c r="C33" s="77"/>
      <c r="D33" s="77"/>
      <c r="E33" s="77"/>
      <c r="F33" s="77"/>
      <c r="G33" s="77"/>
      <c r="H33" s="77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39</vt:i4>
      </vt:variant>
    </vt:vector>
  </HeadingPairs>
  <TitlesOfParts>
    <vt:vector size="49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2020-03-15T04:55:14Z</dcterms:modified>
</cp:coreProperties>
</file>