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6D7A9926-4500-A349-A8B3-B2853AE75139}" xr6:coauthVersionLast="45" xr6:coauthVersionMax="45" xr10:uidLastSave="{00000000-0000-0000-0000-000000000000}"/>
  <bookViews>
    <workbookView xWindow="80" yWindow="460" windowWidth="25440" windowHeight="14460" activeTab="4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Death" sheetId="5" r:id="rId7"/>
    <sheet name="RefPopulation" sheetId="12" r:id="rId8"/>
    <sheet name="When will it be 1 Mill cases" sheetId="13" r:id="rId9"/>
  </sheets>
  <definedNames>
    <definedName name="laast_BY">Cases!$E$2</definedName>
    <definedName name="last_BB">Cases!$G$2</definedName>
    <definedName name="last_BE">Cases!$F$2</definedName>
    <definedName name="last_BW">Cases!$D$2</definedName>
    <definedName name="last_BY">Cases!$E$2</definedName>
    <definedName name="last_DE_Total">Cases!$T$2</definedName>
    <definedName name="last_HB">Cases!$H$2</definedName>
    <definedName name="last_HE">Cases!$J$2</definedName>
    <definedName name="last_HH">Cases!$I$2</definedName>
    <definedName name="last_MV">Cases!$K$2</definedName>
    <definedName name="last_NI">Cases!$L$2</definedName>
    <definedName name="last_NW">Cases!$M$2</definedName>
    <definedName name="last_RP">Cases!$N$2</definedName>
    <definedName name="last_SA">Cases!$Q$2</definedName>
    <definedName name="last_SH">Cases!$R$2</definedName>
    <definedName name="last_SL">Cases!$O$2</definedName>
    <definedName name="last_SN">Cases!$P$2</definedName>
    <definedName name="last_ST">Cases!$Q$2</definedName>
    <definedName name="last_TH">Cases!$S$2</definedName>
    <definedName name="min_number">'Cases Change'!$U$2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E2" i="8"/>
  <c r="E3" i="8" s="1"/>
  <c r="D2" i="8"/>
  <c r="D3" i="8" s="1"/>
  <c r="F2" i="8"/>
  <c r="F3" i="8" s="1"/>
  <c r="G2" i="8"/>
  <c r="G3" i="8" s="1"/>
  <c r="H2" i="8"/>
  <c r="H3" i="8" s="1"/>
  <c r="I2" i="8"/>
  <c r="I3" i="8" s="1"/>
  <c r="J2" i="8"/>
  <c r="J3" i="8" s="1"/>
  <c r="K2" i="8"/>
  <c r="K3" i="8" s="1"/>
  <c r="L2" i="8"/>
  <c r="L3" i="8" s="1"/>
  <c r="M2" i="8"/>
  <c r="M3" i="8" s="1"/>
  <c r="N2" i="8"/>
  <c r="N3" i="8" s="1"/>
  <c r="O2" i="8"/>
  <c r="O3" i="8" s="1"/>
  <c r="P2" i="8"/>
  <c r="P3" i="8" s="1"/>
  <c r="Q2" i="8"/>
  <c r="Q3" i="8" s="1"/>
  <c r="R2" i="8"/>
  <c r="R3" i="8" s="1"/>
  <c r="S2" i="8"/>
  <c r="S3" i="8" s="1"/>
  <c r="T2" i="8"/>
  <c r="T3" i="8" s="1"/>
  <c r="B2" i="13" l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20" i="8"/>
  <c r="V20" i="8"/>
  <c r="B4" i="13" l="1"/>
  <c r="B5" i="13" s="1"/>
  <c r="U19" i="8" l="1"/>
  <c r="V19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T19" i="7"/>
  <c r="S19" i="6"/>
  <c r="R19" i="6"/>
</calcChain>
</file>

<file path=xl/sharedStrings.xml><?xml version="1.0" encoding="utf-8"?>
<sst xmlns="http://schemas.openxmlformats.org/spreadsheetml/2006/main" count="315" uniqueCount="98">
  <si>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</si>
  <si>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</si>
  <si>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</si>
  <si>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</si>
  <si>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</si>
  <si>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</si>
  <si>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</si>
  <si>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</si>
  <si>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</si>
  <si>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</si>
  <si>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</si>
  <si>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</si>
  <si>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</si>
  <si>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</si>
  <si>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</si>
  <si>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</si>
  <si>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</si>
  <si>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</si>
  <si>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</si>
  <si>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</si>
  <si>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</si>
  <si>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</si>
  <si>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</si>
  <si>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</si>
  <si>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</si>
  <si>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</si>
  <si>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</si>
  <si>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</si>
  <si>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</si>
  <si>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</si>
  <si>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</si>
  <si>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</si>
  <si>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</si>
  <si>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</si>
  <si>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</si>
  <si>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</si>
  <si>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</si>
  <si>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</si>
  <si>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</si>
  <si>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</si>
  <si>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</si>
  <si>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</si>
  <si>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</si>
  <si>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</si>
  <si>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454 (1)</t>
  </si>
  <si>
    <t>331 (1)</t>
  </si>
  <si>
    <t>500 (1)</t>
  </si>
  <si>
    <t>688 (3)</t>
  </si>
  <si>
    <t>688 (2)</t>
  </si>
  <si>
    <t>2.369 (5)</t>
  </si>
  <si>
    <t>1.892 (3)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</si>
  <si>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</si>
  <si>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</si>
  <si>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</si>
  <si>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</si>
  <si>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</si>
  <si>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</si>
  <si>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</si>
  <si>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</si>
  <si>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</si>
  <si>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</si>
  <si>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</si>
  <si>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</si>
  <si>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</si>
  <si>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</si>
  <si>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</si>
  <si>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</si>
  <si>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</si>
  <si>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</si>
  <si>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</si>
  <si>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</si>
  <si>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</si>
  <si>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</si>
  <si>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</si>
  <si>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</si>
  <si>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</si>
  <si>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</si>
  <si>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</si>
  <si>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</si>
  <si>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</si>
  <si>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</si>
  <si>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</si>
  <si>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</si>
  <si>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</si>
  <si>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</si>
  <si>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</si>
  <si>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% of pop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</si>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</sst>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3" borderId="1" xfId="0" applyFont="1" applyFill="1" applyBorder="1" applyAlignment="1">
      <alignment horizontal="center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/>
    <xf numFmtId="22" fontId="5" fillId="0" borderId="1" xfId="0" applyNumberFormat="1" applyFont="1" applyFill="1" applyBorder="1" applyAlignment="1">
      <alignment vertical="center"/>
    </xf>
    <xf numFmtId="9" fontId="5" fillId="0" borderId="2" xfId="0" applyNumberFormat="1" applyFont="1" applyFill="1" applyBorder="1"/>
    <xf numFmtId="9" fontId="5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5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2" applyAlignment="1"/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22" fontId="4" fillId="0" borderId="0" xfId="0" applyNumberFormat="1" applyFont="1" applyAlignment="1">
      <alignment horizontal="left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7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5" fillId="0" borderId="5" xfId="0" applyNumberFormat="1" applyFont="1" applyFill="1" applyBorder="1"/>
    <xf numFmtId="22" fontId="5" fillId="0" borderId="5" xfId="0" applyNumberFormat="1" applyFont="1" applyFill="1" applyBorder="1" applyAlignment="1">
      <alignment vertical="center"/>
    </xf>
    <xf numFmtId="9" fontId="5" fillId="0" borderId="5" xfId="0" applyNumberFormat="1" applyFont="1" applyFill="1" applyBorder="1"/>
    <xf numFmtId="9" fontId="5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6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8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166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Fill="1"/>
  </cellXfs>
  <cellStyles count="3">
    <cellStyle name="Hyperlink" xfId="2" builtinId="8"/>
    <cellStyle name="Normal" xfId="0" builtinId="0"/>
    <cellStyle name="Per cent" xfId="1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Cases!$T$5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Cases!$B$6:$B$20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Cases!$T$6:$T$20</c:f>
              <c:numCache>
                <c:formatCode>General</c:formatCode>
                <c:ptCount val="15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3"/>
          <c:order val="1"/>
          <c:tx>
            <c:strRef>
              <c:f>Cases!$M$5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Cases!$B$6:$B$20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Cases!$M$6:$M$20</c:f>
              <c:numCache>
                <c:formatCode>General</c:formatCode>
                <c:ptCount val="15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2"/>
          <c:tx>
            <c:strRef>
              <c:f>Cases!$E$5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Cases!$B$6:$B$20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Cases!$E$6:$E$20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3"/>
          <c:tx>
            <c:strRef>
              <c:f>Cases!$D$5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Cases!$B$6:$B$20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Cases!$D$6:$D$20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4"/>
          <c:tx>
            <c:strRef>
              <c:f>Cases!$L$5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Cases!$B$6:$B$20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Cases!$L$6:$L$20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5"/>
          <c:order val="5"/>
          <c:tx>
            <c:strRef>
              <c:f>Cases!$P$5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Cases!$B$6:$B$20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Cases!$P$6:$P$20</c:f>
              <c:numCache>
                <c:formatCode>General</c:formatCode>
                <c:ptCount val="1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  <c:min val="43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39157</xdr:rowOff>
    </xdr:from>
    <xdr:to>
      <xdr:col>16</xdr:col>
      <xdr:colOff>406047</xdr:colOff>
      <xdr:row>41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31" totalsRowShown="0" headerRowDxfId="49" dataDxfId="48" tableBorderDxfId="47">
  <autoFilter ref="A1:T31" xr:uid="{1DA4B026-4C97-DF45-BDEF-EE080E06CCC8}"/>
  <tableColumns count="20">
    <tableColumn id="1" xr3:uid="{7B77E861-ABD7-CC46-BE1B-62FFA855918A}" name="Num"/>
    <tableColumn id="2" xr3:uid="{A9D891F0-4885-A946-9DA9-30886E848D1C}" name="Datum" dataDxfId="46"/>
    <tableColumn id="3" xr3:uid="{6B048EE4-8426-2545-A3EF-71248E0D2493}" name="Typ" dataDxfId="45"/>
    <tableColumn id="4" xr3:uid="{463A535E-E8DD-D048-8D23-5C03A237BD27}" name="Baden-Württemberg" dataDxfId="44"/>
    <tableColumn id="5" xr3:uid="{C73439B1-ADFE-484D-9DAB-78AB3242649E}" name="Bayern" dataDxfId="43"/>
    <tableColumn id="6" xr3:uid="{CDCD7B4C-FA1B-5D4B-84EC-1B93C9F2211E}" name="Berlin" dataDxfId="42"/>
    <tableColumn id="7" xr3:uid="{4B381B0C-9038-7A45-87CA-C74BBBC89932}" name="Brandenburg" dataDxfId="41"/>
    <tableColumn id="8" xr3:uid="{3367C2BC-28BE-3341-AE87-CDED4BFCEA07}" name="Bremen" dataDxfId="40"/>
    <tableColumn id="9" xr3:uid="{2369A6E0-C0F1-C44F-8B78-5DB57E9AF79D}" name="Hamburg" dataDxfId="39"/>
    <tableColumn id="10" xr3:uid="{884AB352-4A81-8D49-AA12-B8EAF3C487E0}" name="Hessen" dataDxfId="38"/>
    <tableColumn id="11" xr3:uid="{AE5E62A0-1F89-2E45-8E7B-70BF95720068}" name="Mecklenburg-Vorpommern" dataDxfId="37"/>
    <tableColumn id="12" xr3:uid="{8D805E80-59CE-8347-98B4-6475F75C5C51}" name="Niedersachsen" dataDxfId="36"/>
    <tableColumn id="13" xr3:uid="{BC5F0195-1635-C145-8EDE-A5C46EA4D710}" name="Nordrhein-Westfalen" dataDxfId="35"/>
    <tableColumn id="14" xr3:uid="{4BEE7460-1D9B-C945-80A2-92C7F08C0F01}" name="Rheinland-Pfalz" dataDxfId="34"/>
    <tableColumn id="15" xr3:uid="{D7B5CC10-CE40-3D47-926F-900D84B7F92A}" name="Saarland" dataDxfId="33"/>
    <tableColumn id="16" xr3:uid="{EB9CA25E-2271-3D42-8A65-F7C41B54CEA5}" name="Sachsen" dataDxfId="32"/>
    <tableColumn id="17" xr3:uid="{4598E0DF-B360-1440-8958-D3461FAD3F74}" name="Sachsen-Anhalt" dataDxfId="31"/>
    <tableColumn id="18" xr3:uid="{8B6E9527-F2CB-894B-B3E4-125132A86A5D}" name="Schleswig-Holstein" dataDxfId="30"/>
    <tableColumn id="19" xr3:uid="{7D2272BD-A08B-574E-81AE-65E0FB33A9ED}" name="Thüringen" dataDxfId="29"/>
    <tableColumn id="21" xr3:uid="{765949F0-761D-D24F-A85E-B329DA6357CA}" name="Gesam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5:V20" totalsRowShown="0" headerRowDxfId="27">
  <autoFilter ref="A5:V20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DFAB118E-A946-0146-85D1-FEC9DB7A54DB}" name="#"/>
    <tableColumn id="2" xr3:uid="{7862783A-26AD-6144-8E4F-7DF624F1CEF7}" name="Date" dataDxfId="26"/>
    <tableColumn id="43" xr3:uid="{F84758D7-1AC4-B146-AFFB-CD4F577D02F4}" name="Type" dataDxfId="25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 dataDxfId="24"/>
    <tableColumn id="42" xr3:uid="{1C774CC4-9E60-FC4A-945C-79AC482211CE}" name="Delta" dataDxfId="23">
      <calculatedColumnFormula>IF(ISNUMBER(T5),T6-T5,"")</calculatedColumnFormula>
    </tableColumn>
    <tableColumn id="22" xr3:uid="{08AED83D-6D60-7848-A8C4-A04BA0C871FA}" name="Delta (%)" dataCellStyle="Per cent">
      <calculatedColumnFormula>IF(ISNUMBER(T5),
((T6-T5)/T5)/(B6-B5),
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6" totalsRowShown="0" headerRowDxfId="22" dataDxfId="20" headerRowBorderDxfId="21" tableBorderDxfId="19">
  <autoFilter ref="A1:S16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0">
      <calculatedColumnFormula>Cases!A6</calculatedColumnFormula>
    </tableColumn>
    <tableColumn id="2" xr3:uid="{F08A6D07-D47C-0B4B-BF63-BCF903E95EB5}" name="Date" dataDxfId="1">
      <calculatedColumnFormula>Cases!B6</calculatedColumnFormula>
    </tableColumn>
    <tableColumn id="3" xr3:uid="{B6051F7E-D460-9A42-9D63-3975F8A75ACA}" name="Baden-_x000a_Württemberg" dataDxfId="18">
      <calculatedColumnFormula>IF(AND(ISNUMBER(Cases!D5),Cases!D5&gt;min_number),
((Cases!D6-Cases!D5)/Cases!D5)/(Cases!$B6-Cases!$B5),
"")</calculatedColumnFormula>
    </tableColumn>
    <tableColumn id="4" xr3:uid="{10A737B8-2568-5841-8D5F-D47C446EE26C}" name="Bayern" dataDxfId="17">
      <calculatedColumnFormula>IF(AND(ISNUMBER(Cases!E5),Cases!E5&gt;min_number),
((Cases!E6-Cases!E5)/Cases!E5)/(Cases!$B6-Cases!$B5),
"")</calculatedColumnFormula>
    </tableColumn>
    <tableColumn id="5" xr3:uid="{BCD2105D-8D71-454C-A02E-6424E3BA36AA}" name="Berlin" dataDxfId="16">
      <calculatedColumnFormula>IF(AND(ISNUMBER(Cases!F5),Cases!F5&gt;min_number),
((Cases!F6-Cases!F5)/Cases!F5)/(Cases!$B6-Cases!$B5),
"")</calculatedColumnFormula>
    </tableColumn>
    <tableColumn id="6" xr3:uid="{53C79366-40AF-DC47-8F16-1C907EA8A25D}" name="Brandenburg" dataDxfId="15">
      <calculatedColumnFormula>IF(AND(ISNUMBER(Cases!G5),Cases!G5&gt;min_number),
((Cases!G6-Cases!G5)/Cases!G5)/(Cases!$B6-Cases!$B5),
"")</calculatedColumnFormula>
    </tableColumn>
    <tableColumn id="7" xr3:uid="{4AFFEB9A-9EF4-B04F-99AF-1421CC3F79F1}" name="Bremen" dataDxfId="14">
      <calculatedColumnFormula>IF(AND(ISNUMBER(Cases!H5),Cases!H5&gt;min_number),
((Cases!H6-Cases!H5)/Cases!H5)/(Cases!$B6-Cases!$B5),
"")</calculatedColumnFormula>
    </tableColumn>
    <tableColumn id="8" xr3:uid="{C2100E3B-69C7-1749-9A4D-28C483AE2AD3}" name="Hamburg" dataDxfId="13">
      <calculatedColumnFormula>IF(AND(ISNUMBER(Cases!I5),Cases!I5&gt;min_number),
((Cases!I6-Cases!I5)/Cases!I5)/(Cases!$B6-Cases!$B5),
"")</calculatedColumnFormula>
    </tableColumn>
    <tableColumn id="9" xr3:uid="{F062E681-CDB1-C140-B909-EA794C5F18A9}" name="Hessen" dataDxfId="12">
      <calculatedColumnFormula>IF(AND(ISNUMBER(Cases!J5),Cases!J5&gt;min_number),
((Cases!J6-Cases!J5)/Cases!J5)/(Cases!$B6-Cases!$B5),
"")</calculatedColumnFormula>
    </tableColumn>
    <tableColumn id="10" xr3:uid="{E031E4B1-3E62-C345-B766-887BCDAAC02D}" name="Mecklenburg-_x000a_Vorpommern" dataDxfId="11">
      <calculatedColumnFormula>IF(AND(ISNUMBER(Cases!K5),Cases!K5&gt;min_number),
((Cases!K6-Cases!K5)/Cases!K5)/(Cases!$B6-Cases!$B5),
"")</calculatedColumnFormula>
    </tableColumn>
    <tableColumn id="11" xr3:uid="{06616FA7-B824-034F-8561-0575963B7953}" name="Niedersachsen" dataDxfId="10">
      <calculatedColumnFormula>IF(AND(ISNUMBER(Cases!L5),Cases!L5&gt;min_number),
((Cases!L6-Cases!L5)/Cases!L5)/(Cases!$B6-Cases!$B5),
"")</calculatedColumnFormula>
    </tableColumn>
    <tableColumn id="12" xr3:uid="{A7D554C7-337E-5A4F-B3A4-DD9485FF1D61}" name="Nordrhein-_x000a_Westfalen" dataDxfId="9">
      <calculatedColumnFormula>IF(AND(ISNUMBER(Cases!M5),Cases!M5&gt;min_number),
((Cases!M6-Cases!M5)/Cases!M5)/(Cases!$B6-Cases!$B5),
"")</calculatedColumnFormula>
    </tableColumn>
    <tableColumn id="13" xr3:uid="{E7F4E0DB-41C5-F74B-B13C-082338064391}" name="Rheinland-_x000a_Pfalz" dataDxfId="8">
      <calculatedColumnFormula>IF(AND(ISNUMBER(Cases!N5),Cases!N5&gt;min_number),
((Cases!N6-Cases!N5)/Cases!N5)/(Cases!$B6-Cases!$B5),
"")</calculatedColumnFormula>
    </tableColumn>
    <tableColumn id="14" xr3:uid="{F452CCA8-390B-D443-BCA6-EFE7E79127AA}" name="Saarland" dataDxfId="7">
      <calculatedColumnFormula>IF(AND(ISNUMBER(Cases!O5),Cases!O5&gt;min_number),
((Cases!O6-Cases!O5)/Cases!O5)/(Cases!$B6-Cases!$B5),
"")</calculatedColumnFormula>
    </tableColumn>
    <tableColumn id="15" xr3:uid="{2BC6A12D-DFD6-A54D-9B25-30C67E2CACC1}" name="Sachsen" dataDxfId="6">
      <calculatedColumnFormula>IF(AND(ISNUMBER(Cases!P5),Cases!P5&gt;min_number),
((Cases!P6-Cases!P5)/Cases!P5)/(Cases!$B6-Cases!$B5),
"")</calculatedColumnFormula>
    </tableColumn>
    <tableColumn id="16" xr3:uid="{F3454210-7502-7B43-87ED-828963C0BA58}" name="Sachsen-_x000a_Anhalt" dataDxfId="5">
      <calculatedColumnFormula>IF(AND(ISNUMBER(Cases!Q5),Cases!Q5&gt;min_number),
((Cases!Q6-Cases!Q5)/Cases!Q5)/(Cases!$B6-Cases!$B5),
"")</calculatedColumnFormula>
    </tableColumn>
    <tableColumn id="17" xr3:uid="{3488A903-5F9F-FF4F-B253-A2C6BDED0D5C}" name="Schleswig-_x000a_Holstein" dataDxfId="4">
      <calculatedColumnFormula>IF(AND(ISNUMBER(Cases!R5),Cases!R5&gt;min_number),
((Cases!R6-Cases!R5)/Cases!R5)/(Cases!$B6-Cases!$B5),
"")</calculatedColumnFormula>
    </tableColumn>
    <tableColumn id="18" xr3:uid="{EBA9256A-1C44-B641-A90D-2900B16B2794}" name="Thüringen" dataDxfId="3">
      <calculatedColumnFormula>IF(AND(ISNUMBER(Cases!S5),Cases!S5&gt;min_number),
((Cases!S6-Cases!S5)/Cases!S5)/(Cases!$B6-Cases!$B5),
"")</calculatedColumnFormula>
    </tableColumn>
    <tableColumn id="20" xr3:uid="{8590B984-B71C-8D4E-AB2B-CC37C841189C}" name="DE Total" dataDxfId="2">
      <calculatedColumnFormula>IF(AND(ISNUMBER(Cases!T5),Cases!T5&gt;min_number),
((Cases!T6-Cases!T5)/Cases!T5)/(Cases!$B6-Cases!$B5),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>
      <selection activeCell="B6" sqref="B6"/>
    </sheetView>
  </sheetViews>
  <sheetFormatPr baseColWidth="10" defaultRowHeight="16"/>
  <cols>
    <col min="1" max="1" width="29.1640625" style="44" bestFit="1" customWidth="1"/>
    <col min="2" max="2" width="125.33203125" style="44" bestFit="1" customWidth="1"/>
    <col min="3" max="16384" width="10.83203125" style="44"/>
  </cols>
  <sheetData>
    <row r="1" spans="1:2">
      <c r="A1" s="44" t="s">
        <v>60</v>
      </c>
      <c r="B1" s="71" t="s">
        <v>61</v>
      </c>
    </row>
    <row r="3" spans="1:2">
      <c r="A3" s="7" t="s">
        <v>24</v>
      </c>
      <c r="B3" s="45" t="s">
        <v>25</v>
      </c>
    </row>
    <row r="4" spans="1:2">
      <c r="A4" s="7" t="s">
        <v>26</v>
      </c>
      <c r="B4" s="45" t="s">
        <v>27</v>
      </c>
    </row>
    <row r="6" spans="1:2">
      <c r="A6" s="44" t="s">
        <v>59</v>
      </c>
      <c r="B6" s="45" t="s">
        <v>28</v>
      </c>
    </row>
    <row r="8" spans="1:2">
      <c r="A8" s="44" t="s">
        <v>62</v>
      </c>
      <c r="B8" s="4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H20"/>
  <sheetViews>
    <sheetView workbookViewId="0">
      <selection activeCell="D4" sqref="D4:H20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42.5" bestFit="1" customWidth="1"/>
    <col min="5" max="5" width="19.1640625" bestFit="1" customWidth="1"/>
  </cols>
  <sheetData>
    <row r="1" spans="1:8">
      <c r="E1" s="4">
        <v>43902.625</v>
      </c>
      <c r="F1" s="3"/>
      <c r="G1" s="3"/>
      <c r="H1" s="3"/>
    </row>
    <row r="2" spans="1:8" ht="134">
      <c r="A2" s="4">
        <v>43902.625</v>
      </c>
      <c r="B2" s="49"/>
      <c r="C2" s="3"/>
      <c r="D2" s="3" t="s">
        <v>17</v>
      </c>
      <c r="E2" s="2" t="s">
        <v>18</v>
      </c>
      <c r="F2" s="2" t="s">
        <v>19</v>
      </c>
      <c r="G2" s="2" t="s">
        <v>52</v>
      </c>
      <c r="H2" s="2" t="s">
        <v>51</v>
      </c>
    </row>
    <row r="3" spans="1:8">
      <c r="A3" s="3" t="s">
        <v>17</v>
      </c>
      <c r="B3" s="3" t="s">
        <v>42</v>
      </c>
      <c r="C3" s="3" t="s">
        <v>43</v>
      </c>
      <c r="D3" s="3"/>
      <c r="E3" s="3"/>
      <c r="F3" s="3"/>
      <c r="G3" s="3"/>
      <c r="H3" s="3"/>
    </row>
    <row r="4" spans="1:8">
      <c r="A4" s="3" t="s">
        <v>0</v>
      </c>
      <c r="B4" s="3" t="s">
        <v>44</v>
      </c>
      <c r="C4" s="3" t="s">
        <v>45</v>
      </c>
      <c r="D4" s="3" t="s">
        <v>0</v>
      </c>
      <c r="E4" s="3">
        <v>454</v>
      </c>
      <c r="F4" s="3">
        <v>1</v>
      </c>
      <c r="G4" s="3">
        <v>401</v>
      </c>
      <c r="H4" s="3">
        <v>1</v>
      </c>
    </row>
    <row r="5" spans="1:8">
      <c r="A5" s="3" t="s">
        <v>1</v>
      </c>
      <c r="B5" s="3" t="s">
        <v>46</v>
      </c>
      <c r="C5" s="3">
        <v>317</v>
      </c>
      <c r="D5" s="3" t="s">
        <v>1</v>
      </c>
      <c r="E5" s="3">
        <v>558</v>
      </c>
      <c r="F5" s="3">
        <v>1</v>
      </c>
      <c r="G5" s="3">
        <v>412</v>
      </c>
      <c r="H5" s="3"/>
    </row>
    <row r="6" spans="1:8">
      <c r="A6" s="3" t="s">
        <v>2</v>
      </c>
      <c r="B6" s="3">
        <v>137</v>
      </c>
      <c r="C6" s="3">
        <v>137</v>
      </c>
      <c r="D6" s="3" t="s">
        <v>2</v>
      </c>
      <c r="E6" s="3">
        <v>174</v>
      </c>
      <c r="F6" s="3"/>
      <c r="G6" s="3">
        <v>174</v>
      </c>
      <c r="H6" s="3"/>
    </row>
    <row r="7" spans="1:8">
      <c r="A7" s="3" t="s">
        <v>3</v>
      </c>
      <c r="B7" s="3">
        <v>30</v>
      </c>
      <c r="C7" s="3">
        <v>23</v>
      </c>
      <c r="D7" s="3" t="s">
        <v>3</v>
      </c>
      <c r="E7" s="3">
        <v>44</v>
      </c>
      <c r="F7" s="3"/>
      <c r="G7" s="3">
        <v>44</v>
      </c>
      <c r="H7" s="3"/>
    </row>
    <row r="8" spans="1:8">
      <c r="A8" s="3" t="s">
        <v>4</v>
      </c>
      <c r="B8" s="3">
        <v>38</v>
      </c>
      <c r="C8" s="3">
        <v>35</v>
      </c>
      <c r="D8" s="3" t="s">
        <v>4</v>
      </c>
      <c r="E8" s="3">
        <v>42</v>
      </c>
      <c r="F8" s="3"/>
      <c r="G8" s="3">
        <v>42</v>
      </c>
      <c r="H8" s="3"/>
    </row>
    <row r="9" spans="1:8">
      <c r="A9" s="3" t="s">
        <v>5</v>
      </c>
      <c r="B9" s="3">
        <v>88</v>
      </c>
      <c r="C9" s="3">
        <v>60</v>
      </c>
      <c r="D9" s="3" t="s">
        <v>5</v>
      </c>
      <c r="E9" s="3">
        <v>99</v>
      </c>
      <c r="F9" s="3"/>
      <c r="G9" s="3">
        <v>99</v>
      </c>
      <c r="H9" s="3"/>
    </row>
    <row r="10" spans="1:8">
      <c r="A10" s="3" t="s">
        <v>6</v>
      </c>
      <c r="B10" s="3">
        <v>99</v>
      </c>
      <c r="C10" s="3">
        <v>59</v>
      </c>
      <c r="D10" s="3" t="s">
        <v>6</v>
      </c>
      <c r="E10" s="3">
        <v>148</v>
      </c>
      <c r="F10" s="3"/>
      <c r="G10" s="3">
        <v>94</v>
      </c>
      <c r="H10" s="3"/>
    </row>
    <row r="11" spans="1:8">
      <c r="A11" s="3" t="s">
        <v>7</v>
      </c>
      <c r="B11" s="3">
        <v>23</v>
      </c>
      <c r="C11" s="3">
        <v>16</v>
      </c>
      <c r="D11" s="3" t="s">
        <v>7</v>
      </c>
      <c r="E11" s="3">
        <v>33</v>
      </c>
      <c r="F11" s="3"/>
      <c r="G11" s="3">
        <v>21</v>
      </c>
      <c r="H11" s="3"/>
    </row>
    <row r="12" spans="1:8">
      <c r="A12" s="3" t="s">
        <v>8</v>
      </c>
      <c r="B12" s="3">
        <v>129</v>
      </c>
      <c r="C12" s="3">
        <v>81</v>
      </c>
      <c r="D12" s="3" t="s">
        <v>8</v>
      </c>
      <c r="E12" s="3">
        <v>230</v>
      </c>
      <c r="F12" s="3"/>
      <c r="G12" s="3">
        <v>134</v>
      </c>
      <c r="H12" s="3"/>
    </row>
    <row r="13" spans="1:8">
      <c r="A13" s="3" t="s">
        <v>9</v>
      </c>
      <c r="B13" s="3" t="s">
        <v>47</v>
      </c>
      <c r="C13" s="3" t="s">
        <v>48</v>
      </c>
      <c r="D13" s="3" t="s">
        <v>9</v>
      </c>
      <c r="E13" s="3">
        <v>936</v>
      </c>
      <c r="F13" s="3">
        <v>3</v>
      </c>
      <c r="G13" s="3">
        <v>887</v>
      </c>
      <c r="H13" s="3">
        <v>3</v>
      </c>
    </row>
    <row r="14" spans="1:8">
      <c r="A14" s="3" t="s">
        <v>10</v>
      </c>
      <c r="B14" s="3">
        <v>52</v>
      </c>
      <c r="C14" s="3">
        <v>52</v>
      </c>
      <c r="D14" s="3" t="s">
        <v>10</v>
      </c>
      <c r="E14" s="3">
        <v>102</v>
      </c>
      <c r="F14" s="3"/>
      <c r="G14" s="3">
        <v>102</v>
      </c>
      <c r="H14" s="3"/>
    </row>
    <row r="15" spans="1:8">
      <c r="A15" s="3" t="s">
        <v>11</v>
      </c>
      <c r="B15" s="3">
        <v>14</v>
      </c>
      <c r="C15" s="3">
        <v>8</v>
      </c>
      <c r="D15" s="3" t="s">
        <v>11</v>
      </c>
      <c r="E15" s="3">
        <v>40</v>
      </c>
      <c r="F15" s="3"/>
      <c r="G15" s="3">
        <v>30</v>
      </c>
      <c r="H15" s="3"/>
    </row>
    <row r="16" spans="1:8">
      <c r="A16" s="3" t="s">
        <v>12</v>
      </c>
      <c r="B16" s="3">
        <v>45</v>
      </c>
      <c r="C16" s="3">
        <v>30</v>
      </c>
      <c r="D16" s="3" t="s">
        <v>12</v>
      </c>
      <c r="E16" s="3">
        <v>83</v>
      </c>
      <c r="F16" s="3"/>
      <c r="G16" s="3">
        <v>46</v>
      </c>
      <c r="H16" s="3"/>
    </row>
    <row r="17" spans="1:8">
      <c r="A17" s="3" t="s">
        <v>13</v>
      </c>
      <c r="B17" s="3">
        <v>27</v>
      </c>
      <c r="C17" s="3">
        <v>14</v>
      </c>
      <c r="D17" s="3" t="s">
        <v>13</v>
      </c>
      <c r="E17" s="3">
        <v>42</v>
      </c>
      <c r="F17" s="3"/>
      <c r="G17" s="3">
        <v>29</v>
      </c>
      <c r="H17" s="3"/>
    </row>
    <row r="18" spans="1:8">
      <c r="A18" s="3" t="s">
        <v>14</v>
      </c>
      <c r="B18" s="3">
        <v>31</v>
      </c>
      <c r="C18" s="3">
        <v>29</v>
      </c>
      <c r="D18" s="3" t="s">
        <v>14</v>
      </c>
      <c r="E18" s="3">
        <v>48</v>
      </c>
      <c r="F18" s="3"/>
      <c r="G18" s="3">
        <v>45</v>
      </c>
      <c r="H18" s="3"/>
    </row>
    <row r="19" spans="1:8">
      <c r="A19" s="3" t="s">
        <v>15</v>
      </c>
      <c r="B19" s="3">
        <v>14</v>
      </c>
      <c r="C19" s="3">
        <v>12</v>
      </c>
      <c r="D19" s="3" t="s">
        <v>15</v>
      </c>
      <c r="E19" s="3">
        <v>29</v>
      </c>
      <c r="F19" s="3"/>
      <c r="G19" s="3">
        <v>16</v>
      </c>
      <c r="H19" s="3"/>
    </row>
    <row r="20" spans="1:8">
      <c r="A20" s="3" t="s">
        <v>16</v>
      </c>
      <c r="B20" s="3" t="s">
        <v>49</v>
      </c>
      <c r="C20" s="3" t="s">
        <v>50</v>
      </c>
      <c r="D20" s="3" t="s">
        <v>16</v>
      </c>
      <c r="E20" s="6">
        <v>3062</v>
      </c>
      <c r="F20" s="3">
        <v>5</v>
      </c>
      <c r="G20" s="6">
        <v>2576</v>
      </c>
      <c r="H20" s="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E44"/>
  <sheetViews>
    <sheetView workbookViewId="0">
      <pane xSplit="1" topLeftCell="V1" activePane="topRight" state="frozen"/>
      <selection pane="topRight" activeCell="AB1" sqref="AB1:AE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16384" width="10.83203125" style="3"/>
  </cols>
  <sheetData>
    <row r="1" spans="1:31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  <c r="AB1" s="4">
        <v>43903.625</v>
      </c>
    </row>
    <row r="2" spans="1:31" s="2" customFormat="1" ht="134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52</v>
      </c>
      <c r="AA2" s="2" t="s">
        <v>51</v>
      </c>
      <c r="AB2" s="2" t="s">
        <v>18</v>
      </c>
      <c r="AC2" s="2" t="s">
        <v>19</v>
      </c>
      <c r="AD2" s="2" t="s">
        <v>52</v>
      </c>
      <c r="AE2" s="2" t="s">
        <v>51</v>
      </c>
    </row>
    <row r="3" spans="1:31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  <c r="AB3" s="3">
        <v>454</v>
      </c>
      <c r="AC3" s="3">
        <v>1</v>
      </c>
      <c r="AD3" s="3">
        <v>401</v>
      </c>
      <c r="AE3" s="3">
        <v>1</v>
      </c>
    </row>
    <row r="4" spans="1:31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  <c r="AB4" s="3">
        <v>558</v>
      </c>
      <c r="AC4" s="3">
        <v>1</v>
      </c>
      <c r="AD4" s="3">
        <v>412</v>
      </c>
    </row>
    <row r="5" spans="1:31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  <c r="AB5" s="3">
        <v>174</v>
      </c>
      <c r="AD5" s="3">
        <v>174</v>
      </c>
    </row>
    <row r="6" spans="1:31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  <c r="AB6" s="3">
        <v>44</v>
      </c>
      <c r="AD6" s="3">
        <v>44</v>
      </c>
    </row>
    <row r="7" spans="1:31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  <c r="AB7" s="3">
        <v>42</v>
      </c>
      <c r="AD7" s="3">
        <v>42</v>
      </c>
    </row>
    <row r="8" spans="1:31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  <c r="AB8" s="3">
        <v>99</v>
      </c>
      <c r="AD8" s="3">
        <v>99</v>
      </c>
    </row>
    <row r="9" spans="1:31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  <c r="AB9" s="3">
        <v>148</v>
      </c>
      <c r="AD9" s="3">
        <v>94</v>
      </c>
    </row>
    <row r="10" spans="1:31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  <c r="AB10" s="3">
        <v>33</v>
      </c>
      <c r="AD10" s="3">
        <v>21</v>
      </c>
    </row>
    <row r="11" spans="1:31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  <c r="AB11" s="3">
        <v>230</v>
      </c>
      <c r="AD11" s="3">
        <v>134</v>
      </c>
    </row>
    <row r="12" spans="1:31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  <c r="AB12" s="3">
        <v>936</v>
      </c>
      <c r="AC12" s="3">
        <v>3</v>
      </c>
      <c r="AD12" s="3">
        <v>887</v>
      </c>
      <c r="AE12" s="3">
        <v>3</v>
      </c>
    </row>
    <row r="13" spans="1:31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  <c r="AB13" s="3">
        <v>102</v>
      </c>
      <c r="AD13" s="3">
        <v>102</v>
      </c>
    </row>
    <row r="14" spans="1:31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  <c r="AB14" s="3">
        <v>40</v>
      </c>
      <c r="AD14" s="3">
        <v>30</v>
      </c>
    </row>
    <row r="15" spans="1:31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  <c r="AB15" s="3">
        <v>83</v>
      </c>
      <c r="AD15" s="3">
        <v>46</v>
      </c>
    </row>
    <row r="16" spans="1:31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  <c r="AB16" s="3">
        <v>42</v>
      </c>
      <c r="AD16" s="3">
        <v>29</v>
      </c>
    </row>
    <row r="17" spans="1:31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  <c r="AB17" s="3">
        <v>48</v>
      </c>
      <c r="AD17" s="3">
        <v>45</v>
      </c>
    </row>
    <row r="18" spans="1:31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  <c r="AB18" s="3">
        <v>29</v>
      </c>
      <c r="AD18" s="3">
        <v>16</v>
      </c>
    </row>
    <row r="19" spans="1:31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  <c r="AB19" s="6">
        <v>3062</v>
      </c>
      <c r="AC19" s="3">
        <v>5</v>
      </c>
      <c r="AD19" s="6">
        <v>2576</v>
      </c>
      <c r="AE19" s="3">
        <v>4</v>
      </c>
    </row>
    <row r="23" spans="1:31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31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31"/>
  <sheetViews>
    <sheetView topLeftCell="A20" zoomScale="125" workbookViewId="0">
      <selection activeCell="A29" sqref="A29:T29"/>
    </sheetView>
  </sheetViews>
  <sheetFormatPr baseColWidth="10" defaultRowHeight="16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6" t="s">
        <v>23</v>
      </c>
      <c r="B1" s="17" t="s">
        <v>21</v>
      </c>
      <c r="C1" s="18" t="s">
        <v>22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</row>
    <row r="2" spans="1:20">
      <c r="A2">
        <v>0</v>
      </c>
      <c r="B2" s="10">
        <v>43889.416666666664</v>
      </c>
      <c r="C2" s="11" t="s">
        <v>18</v>
      </c>
      <c r="D2" s="11">
        <v>10</v>
      </c>
      <c r="E2" s="11">
        <v>15</v>
      </c>
      <c r="F2" s="11"/>
      <c r="G2" s="11"/>
      <c r="H2" s="11"/>
      <c r="I2" s="11"/>
      <c r="J2" s="11"/>
      <c r="K2" s="11"/>
      <c r="L2" s="11"/>
      <c r="M2" s="11">
        <v>25</v>
      </c>
      <c r="N2" s="11">
        <v>2</v>
      </c>
      <c r="O2" s="11"/>
      <c r="P2" s="11"/>
      <c r="Q2" s="11"/>
      <c r="R2" s="11">
        <v>1</v>
      </c>
      <c r="S2" s="11"/>
      <c r="T2" s="11">
        <v>53</v>
      </c>
    </row>
    <row r="3" spans="1:20">
      <c r="A3">
        <v>1</v>
      </c>
      <c r="B3" s="12">
        <v>43890.416666666664</v>
      </c>
      <c r="C3" s="13" t="s">
        <v>18</v>
      </c>
      <c r="D3" s="13">
        <v>14</v>
      </c>
      <c r="E3" s="13">
        <v>15</v>
      </c>
      <c r="F3" s="13"/>
      <c r="G3" s="13"/>
      <c r="H3" s="13"/>
      <c r="I3" s="13"/>
      <c r="J3" s="13">
        <v>3</v>
      </c>
      <c r="K3" s="13"/>
      <c r="L3" s="13"/>
      <c r="M3" s="13">
        <v>30</v>
      </c>
      <c r="N3" s="13">
        <v>1</v>
      </c>
      <c r="O3" s="13"/>
      <c r="P3" s="13"/>
      <c r="Q3" s="13"/>
      <c r="R3" s="13">
        <v>1</v>
      </c>
      <c r="S3" s="13"/>
      <c r="T3" s="13">
        <v>66</v>
      </c>
    </row>
    <row r="4" spans="1:20">
      <c r="A4">
        <v>2</v>
      </c>
      <c r="B4" s="10">
        <v>43891.625</v>
      </c>
      <c r="C4" s="11" t="s">
        <v>18</v>
      </c>
      <c r="D4" s="11">
        <v>15</v>
      </c>
      <c r="E4" s="11">
        <v>23</v>
      </c>
      <c r="F4" s="11"/>
      <c r="G4" s="11"/>
      <c r="H4" s="11">
        <v>1</v>
      </c>
      <c r="I4" s="11">
        <v>1</v>
      </c>
      <c r="J4" s="11">
        <v>8</v>
      </c>
      <c r="K4" s="11"/>
      <c r="L4" s="11">
        <v>1</v>
      </c>
      <c r="M4" s="11">
        <v>74</v>
      </c>
      <c r="N4" s="11">
        <v>2</v>
      </c>
      <c r="O4" s="11"/>
      <c r="P4" s="11"/>
      <c r="Q4" s="11"/>
      <c r="R4" s="11">
        <v>2</v>
      </c>
      <c r="S4" s="11"/>
      <c r="T4" s="11">
        <v>129</v>
      </c>
    </row>
    <row r="5" spans="1:20">
      <c r="A5">
        <v>3</v>
      </c>
      <c r="B5" s="12">
        <v>43892.625</v>
      </c>
      <c r="C5" s="13" t="s">
        <v>18</v>
      </c>
      <c r="D5" s="13">
        <v>20</v>
      </c>
      <c r="E5" s="13">
        <v>26</v>
      </c>
      <c r="F5" s="13">
        <v>1</v>
      </c>
      <c r="G5" s="13"/>
      <c r="H5" s="13">
        <v>1</v>
      </c>
      <c r="I5" s="13">
        <v>2</v>
      </c>
      <c r="J5" s="13">
        <v>10</v>
      </c>
      <c r="K5" s="13"/>
      <c r="L5" s="13">
        <v>1</v>
      </c>
      <c r="M5" s="13">
        <v>90</v>
      </c>
      <c r="N5" s="13">
        <v>2</v>
      </c>
      <c r="O5" s="13"/>
      <c r="P5" s="13"/>
      <c r="Q5" s="13"/>
      <c r="R5" s="13">
        <v>2</v>
      </c>
      <c r="S5" s="13"/>
      <c r="T5" s="13">
        <v>157</v>
      </c>
    </row>
    <row r="6" spans="1:20">
      <c r="A6">
        <v>4</v>
      </c>
      <c r="B6" s="10">
        <v>43893.625</v>
      </c>
      <c r="C6" s="11" t="s">
        <v>18</v>
      </c>
      <c r="D6" s="11">
        <v>28</v>
      </c>
      <c r="E6" s="11">
        <v>37</v>
      </c>
      <c r="F6" s="11">
        <v>3</v>
      </c>
      <c r="G6" s="11">
        <v>1</v>
      </c>
      <c r="H6" s="11">
        <v>2</v>
      </c>
      <c r="I6" s="11">
        <v>2</v>
      </c>
      <c r="J6" s="11">
        <v>12</v>
      </c>
      <c r="K6" s="11"/>
      <c r="L6" s="11">
        <v>2</v>
      </c>
      <c r="M6" s="11">
        <v>103</v>
      </c>
      <c r="N6" s="11">
        <v>2</v>
      </c>
      <c r="O6" s="11"/>
      <c r="P6" s="11">
        <v>1</v>
      </c>
      <c r="Q6" s="11"/>
      <c r="R6" s="11">
        <v>2</v>
      </c>
      <c r="S6" s="11">
        <v>1</v>
      </c>
      <c r="T6" s="11">
        <v>196</v>
      </c>
    </row>
    <row r="7" spans="1:20">
      <c r="A7">
        <v>5</v>
      </c>
      <c r="B7" s="12">
        <v>43894.625</v>
      </c>
      <c r="C7" s="13" t="s">
        <v>18</v>
      </c>
      <c r="D7" s="13">
        <v>50</v>
      </c>
      <c r="E7" s="13">
        <v>48</v>
      </c>
      <c r="F7" s="13">
        <v>7</v>
      </c>
      <c r="G7" s="13">
        <v>1</v>
      </c>
      <c r="H7" s="13">
        <v>3</v>
      </c>
      <c r="I7" s="13">
        <v>3</v>
      </c>
      <c r="J7" s="13">
        <v>12</v>
      </c>
      <c r="K7" s="13">
        <v>4</v>
      </c>
      <c r="L7" s="13">
        <v>7</v>
      </c>
      <c r="M7" s="13">
        <v>115</v>
      </c>
      <c r="N7" s="13">
        <v>7</v>
      </c>
      <c r="O7" s="13">
        <v>1</v>
      </c>
      <c r="P7" s="13">
        <v>1</v>
      </c>
      <c r="Q7" s="13"/>
      <c r="R7" s="13">
        <v>2</v>
      </c>
      <c r="S7" s="13">
        <v>1</v>
      </c>
      <c r="T7" s="13">
        <v>262</v>
      </c>
    </row>
    <row r="8" spans="1:20">
      <c r="A8">
        <v>6</v>
      </c>
      <c r="B8" s="10">
        <v>43895.625</v>
      </c>
      <c r="C8" s="11" t="s">
        <v>18</v>
      </c>
      <c r="D8" s="11">
        <v>73</v>
      </c>
      <c r="E8" s="11">
        <v>70</v>
      </c>
      <c r="F8" s="11">
        <v>13</v>
      </c>
      <c r="G8" s="11">
        <v>1</v>
      </c>
      <c r="H8" s="11">
        <v>3</v>
      </c>
      <c r="I8" s="11">
        <v>5</v>
      </c>
      <c r="J8" s="11">
        <v>14</v>
      </c>
      <c r="K8" s="11">
        <v>4</v>
      </c>
      <c r="L8" s="11">
        <v>18</v>
      </c>
      <c r="M8" s="11">
        <v>181</v>
      </c>
      <c r="N8" s="11">
        <v>8</v>
      </c>
      <c r="O8" s="11">
        <v>1</v>
      </c>
      <c r="P8" s="11">
        <v>1</v>
      </c>
      <c r="Q8" s="11"/>
      <c r="R8" s="11">
        <v>7</v>
      </c>
      <c r="S8" s="11">
        <v>1</v>
      </c>
      <c r="T8" s="11">
        <v>400</v>
      </c>
    </row>
    <row r="9" spans="1:20">
      <c r="A9">
        <v>7</v>
      </c>
      <c r="B9" s="4">
        <v>43896.625</v>
      </c>
      <c r="C9" s="1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>
      <c r="A10">
        <v>7</v>
      </c>
      <c r="B10" s="4">
        <v>43896.625</v>
      </c>
      <c r="C10" s="11" t="s">
        <v>20</v>
      </c>
      <c r="D10" s="11"/>
      <c r="E10" s="11"/>
      <c r="F10" s="11"/>
      <c r="G10" s="11"/>
      <c r="H10" s="11"/>
      <c r="I10" s="11"/>
      <c r="J10" s="11"/>
      <c r="K10" s="11"/>
      <c r="L10" s="11"/>
      <c r="M10" s="11">
        <v>1</v>
      </c>
      <c r="N10" s="11"/>
      <c r="O10" s="11"/>
      <c r="P10" s="11"/>
      <c r="Q10" s="11"/>
      <c r="R10" s="11"/>
      <c r="S10" s="11"/>
      <c r="T10" s="11"/>
    </row>
    <row r="11" spans="1:20">
      <c r="A11">
        <v>8</v>
      </c>
      <c r="B11" s="12">
        <v>43897.625</v>
      </c>
      <c r="C11" s="13" t="s">
        <v>18</v>
      </c>
      <c r="D11" s="13">
        <v>170</v>
      </c>
      <c r="E11" s="13">
        <v>134</v>
      </c>
      <c r="F11" s="13">
        <v>28</v>
      </c>
      <c r="G11" s="13">
        <v>2</v>
      </c>
      <c r="H11" s="13">
        <v>4</v>
      </c>
      <c r="I11" s="13">
        <v>13</v>
      </c>
      <c r="J11" s="13">
        <v>17</v>
      </c>
      <c r="K11" s="13">
        <v>5</v>
      </c>
      <c r="L11" s="13">
        <v>19</v>
      </c>
      <c r="M11" s="13">
        <v>373</v>
      </c>
      <c r="N11" s="13">
        <v>13</v>
      </c>
      <c r="O11" s="13">
        <v>3</v>
      </c>
      <c r="P11" s="13">
        <v>4</v>
      </c>
      <c r="Q11" s="13"/>
      <c r="R11" s="13">
        <v>8</v>
      </c>
      <c r="S11" s="13">
        <v>2</v>
      </c>
      <c r="T11" s="13">
        <v>795</v>
      </c>
    </row>
    <row r="12" spans="1:20">
      <c r="A12">
        <v>8</v>
      </c>
      <c r="B12" s="10">
        <v>43897.625</v>
      </c>
      <c r="C12" s="11" t="s">
        <v>20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11"/>
      <c r="O12" s="11"/>
      <c r="P12" s="11"/>
      <c r="Q12" s="11"/>
      <c r="R12" s="11"/>
      <c r="S12" s="11"/>
      <c r="T12" s="11"/>
    </row>
    <row r="13" spans="1:20">
      <c r="A13">
        <v>9</v>
      </c>
      <c r="B13" s="12">
        <v>43898.625</v>
      </c>
      <c r="C13" s="13" t="s">
        <v>18</v>
      </c>
      <c r="D13" s="13">
        <v>182</v>
      </c>
      <c r="E13" s="13">
        <v>172</v>
      </c>
      <c r="F13" s="13">
        <v>40</v>
      </c>
      <c r="G13" s="13">
        <v>4</v>
      </c>
      <c r="H13" s="13">
        <v>4</v>
      </c>
      <c r="I13" s="13">
        <v>13</v>
      </c>
      <c r="J13" s="13">
        <v>19</v>
      </c>
      <c r="K13" s="13">
        <v>8</v>
      </c>
      <c r="L13" s="13">
        <v>21</v>
      </c>
      <c r="M13" s="13">
        <v>398</v>
      </c>
      <c r="N13" s="13">
        <v>19</v>
      </c>
      <c r="O13" s="13">
        <v>4</v>
      </c>
      <c r="P13" s="13">
        <v>7</v>
      </c>
      <c r="Q13" s="13"/>
      <c r="R13" s="13">
        <v>9</v>
      </c>
      <c r="S13" s="13">
        <v>2</v>
      </c>
      <c r="T13" s="13">
        <v>902</v>
      </c>
    </row>
    <row r="14" spans="1:20">
      <c r="A14">
        <v>9</v>
      </c>
      <c r="B14" s="10">
        <v>43898.625</v>
      </c>
      <c r="C14" s="11" t="s">
        <v>20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1</v>
      </c>
      <c r="N14" s="11"/>
      <c r="O14" s="11"/>
      <c r="P14" s="11"/>
      <c r="Q14" s="11"/>
      <c r="R14" s="11"/>
      <c r="S14" s="11"/>
      <c r="T14" s="11"/>
    </row>
    <row r="15" spans="1:20">
      <c r="A15">
        <v>10</v>
      </c>
      <c r="B15" s="12">
        <v>43899.625</v>
      </c>
      <c r="C15" s="13" t="s">
        <v>18</v>
      </c>
      <c r="D15" s="13">
        <v>204</v>
      </c>
      <c r="E15" s="13">
        <v>256</v>
      </c>
      <c r="F15" s="13">
        <v>48</v>
      </c>
      <c r="G15" s="13">
        <v>6</v>
      </c>
      <c r="H15" s="13">
        <v>4</v>
      </c>
      <c r="I15" s="13">
        <v>17</v>
      </c>
      <c r="J15" s="13">
        <v>26</v>
      </c>
      <c r="K15" s="13">
        <v>10</v>
      </c>
      <c r="L15" s="13">
        <v>38</v>
      </c>
      <c r="M15" s="13">
        <v>484</v>
      </c>
      <c r="N15" s="13">
        <v>17</v>
      </c>
      <c r="O15" s="13">
        <v>6</v>
      </c>
      <c r="P15" s="13">
        <v>12</v>
      </c>
      <c r="Q15" s="13"/>
      <c r="R15" s="13">
        <v>9</v>
      </c>
      <c r="S15" s="13">
        <v>2</v>
      </c>
      <c r="T15" s="13">
        <v>1139</v>
      </c>
    </row>
    <row r="16" spans="1:20">
      <c r="A16">
        <v>10</v>
      </c>
      <c r="B16" s="10">
        <v>43899.625</v>
      </c>
      <c r="C16" s="11" t="s">
        <v>19</v>
      </c>
      <c r="D16" s="11"/>
      <c r="E16" s="11"/>
      <c r="F16" s="11"/>
      <c r="G16" s="11"/>
      <c r="H16" s="11"/>
      <c r="I16" s="11"/>
      <c r="J16" s="11"/>
      <c r="K16" s="11"/>
      <c r="L16" s="11"/>
      <c r="M16" s="11">
        <v>2</v>
      </c>
      <c r="N16" s="11"/>
      <c r="O16" s="11"/>
      <c r="P16" s="11"/>
      <c r="Q16" s="11"/>
      <c r="R16" s="11"/>
      <c r="S16" s="11"/>
      <c r="T16" s="11">
        <v>2</v>
      </c>
    </row>
    <row r="17" spans="1:20">
      <c r="A17">
        <v>10</v>
      </c>
      <c r="B17" s="12">
        <v>43899.625</v>
      </c>
      <c r="C17" s="13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13"/>
      <c r="Q17" s="13"/>
      <c r="R17" s="13"/>
      <c r="S17" s="13"/>
      <c r="T17" s="13"/>
    </row>
    <row r="18" spans="1:20" s="23" customFormat="1">
      <c r="A18" s="23">
        <v>11</v>
      </c>
      <c r="B18" s="25">
        <v>43900.625</v>
      </c>
      <c r="C18" s="26" t="s">
        <v>18</v>
      </c>
      <c r="D18" s="26">
        <v>237</v>
      </c>
      <c r="E18" s="26">
        <v>314</v>
      </c>
      <c r="F18" s="26">
        <v>48</v>
      </c>
      <c r="G18" s="26">
        <v>9</v>
      </c>
      <c r="H18" s="26">
        <v>4</v>
      </c>
      <c r="I18" s="26">
        <v>29</v>
      </c>
      <c r="J18" s="26">
        <v>35</v>
      </c>
      <c r="K18" s="26">
        <v>13</v>
      </c>
      <c r="L18" s="26">
        <v>49</v>
      </c>
      <c r="M18" s="26">
        <v>484</v>
      </c>
      <c r="N18" s="26">
        <v>25</v>
      </c>
      <c r="O18" s="26">
        <v>7</v>
      </c>
      <c r="P18" s="26">
        <v>22</v>
      </c>
      <c r="Q18" s="26">
        <v>7</v>
      </c>
      <c r="R18" s="26">
        <v>9</v>
      </c>
      <c r="S18" s="26">
        <v>4</v>
      </c>
      <c r="T18" s="23">
        <v>1296</v>
      </c>
    </row>
    <row r="19" spans="1:20">
      <c r="A19">
        <v>11</v>
      </c>
      <c r="B19" s="12">
        <v>43900.625</v>
      </c>
      <c r="C19" s="13" t="s">
        <v>19</v>
      </c>
      <c r="D19" s="13"/>
      <c r="E19" s="13"/>
      <c r="F19" s="13"/>
      <c r="G19" s="13"/>
      <c r="H19" s="13"/>
      <c r="I19" s="13"/>
      <c r="J19" s="13"/>
      <c r="K19" s="13"/>
      <c r="L19" s="13"/>
      <c r="M19" s="13">
        <v>2</v>
      </c>
      <c r="N19" s="13"/>
      <c r="O19" s="13"/>
      <c r="P19" s="13"/>
      <c r="Q19" s="13"/>
      <c r="R19" s="13"/>
      <c r="S19" s="13"/>
      <c r="T19" s="13">
        <f>SUM(D19:S19)</f>
        <v>2</v>
      </c>
    </row>
    <row r="20" spans="1:20">
      <c r="A20">
        <v>11</v>
      </c>
      <c r="B20" s="10">
        <v>43900.625</v>
      </c>
      <c r="C20" s="11" t="s">
        <v>20</v>
      </c>
      <c r="D20" s="11"/>
      <c r="E20" s="11"/>
      <c r="F20" s="11"/>
      <c r="G20" s="11"/>
      <c r="H20" s="11"/>
      <c r="I20" s="11"/>
      <c r="J20" s="11"/>
      <c r="K20" s="11"/>
      <c r="L20" s="11"/>
      <c r="M20" s="11">
        <v>1</v>
      </c>
      <c r="N20" s="11"/>
      <c r="O20" s="11"/>
      <c r="P20" s="11"/>
      <c r="Q20" s="11"/>
      <c r="R20" s="11"/>
      <c r="S20" s="11"/>
      <c r="T20" s="11"/>
    </row>
    <row r="21" spans="1:20">
      <c r="A21">
        <v>12</v>
      </c>
      <c r="B21" s="12">
        <v>43901.625</v>
      </c>
      <c r="C21" s="13" t="s">
        <v>18</v>
      </c>
      <c r="D21" s="13">
        <v>277</v>
      </c>
      <c r="E21" s="13">
        <v>366</v>
      </c>
      <c r="F21" s="13">
        <v>90</v>
      </c>
      <c r="G21" s="13">
        <v>24</v>
      </c>
      <c r="H21" s="13">
        <v>21</v>
      </c>
      <c r="I21" s="13">
        <v>48</v>
      </c>
      <c r="J21" s="13">
        <v>48</v>
      </c>
      <c r="K21" s="13">
        <v>17</v>
      </c>
      <c r="L21" s="13">
        <v>75</v>
      </c>
      <c r="M21" s="13">
        <v>484</v>
      </c>
      <c r="N21" s="13">
        <v>25</v>
      </c>
      <c r="O21" s="13">
        <v>14</v>
      </c>
      <c r="P21" s="13">
        <v>26</v>
      </c>
      <c r="Q21" s="13">
        <v>15</v>
      </c>
      <c r="R21" s="13">
        <v>27</v>
      </c>
      <c r="S21" s="13">
        <v>10</v>
      </c>
      <c r="T21" s="13">
        <v>1567</v>
      </c>
    </row>
    <row r="22" spans="1:20">
      <c r="A22">
        <v>12</v>
      </c>
      <c r="B22" s="10">
        <v>43901.625</v>
      </c>
      <c r="C22" s="11" t="s">
        <v>19</v>
      </c>
      <c r="D22" s="11"/>
      <c r="E22" s="11"/>
      <c r="F22" s="11"/>
      <c r="G22" s="11"/>
      <c r="H22" s="11"/>
      <c r="I22" s="11"/>
      <c r="J22" s="11"/>
      <c r="K22" s="11"/>
      <c r="L22" s="11"/>
      <c r="M22" s="11">
        <v>3</v>
      </c>
      <c r="N22" s="11"/>
      <c r="O22" s="11"/>
      <c r="P22" s="11"/>
      <c r="Q22" s="11"/>
      <c r="R22" s="11"/>
      <c r="S22" s="11"/>
      <c r="T22" s="11">
        <v>3</v>
      </c>
    </row>
    <row r="23" spans="1:20">
      <c r="A23">
        <v>12</v>
      </c>
      <c r="B23" s="14">
        <v>43901.625</v>
      </c>
      <c r="C23" s="15" t="s">
        <v>20</v>
      </c>
      <c r="D23" s="15"/>
      <c r="E23" s="15"/>
      <c r="F23" s="15"/>
      <c r="G23" s="15"/>
      <c r="H23" s="15"/>
      <c r="I23" s="15"/>
      <c r="J23" s="15"/>
      <c r="K23" s="15"/>
      <c r="L23" s="15"/>
      <c r="M23" s="15">
        <v>1</v>
      </c>
      <c r="N23" s="15"/>
      <c r="O23" s="15"/>
      <c r="P23" s="15"/>
      <c r="Q23" s="15"/>
      <c r="R23" s="15"/>
      <c r="S23" s="15"/>
      <c r="T23" s="15"/>
    </row>
    <row r="24" spans="1:20">
      <c r="A24">
        <v>13</v>
      </c>
      <c r="B24" s="12">
        <v>43902.625</v>
      </c>
      <c r="C24" s="13" t="s">
        <v>18</v>
      </c>
      <c r="D24" s="13">
        <v>454</v>
      </c>
      <c r="E24" s="13">
        <v>500</v>
      </c>
      <c r="F24" s="13">
        <v>137</v>
      </c>
      <c r="G24" s="13">
        <v>30</v>
      </c>
      <c r="H24" s="13">
        <v>38</v>
      </c>
      <c r="I24" s="13">
        <v>88</v>
      </c>
      <c r="J24" s="13">
        <v>99</v>
      </c>
      <c r="K24" s="13">
        <v>23</v>
      </c>
      <c r="L24" s="13">
        <v>129</v>
      </c>
      <c r="M24" s="13">
        <v>688</v>
      </c>
      <c r="N24" s="13">
        <v>52</v>
      </c>
      <c r="O24" s="13">
        <v>14</v>
      </c>
      <c r="P24" s="13">
        <v>45</v>
      </c>
      <c r="Q24" s="13">
        <v>27</v>
      </c>
      <c r="R24" s="13">
        <v>31</v>
      </c>
      <c r="S24" s="13">
        <v>14</v>
      </c>
      <c r="T24" s="56">
        <v>2369</v>
      </c>
    </row>
    <row r="25" spans="1:20">
      <c r="A25">
        <v>13</v>
      </c>
      <c r="B25" s="12">
        <v>43902.625</v>
      </c>
      <c r="C25" s="20" t="s">
        <v>19</v>
      </c>
      <c r="D25" s="20">
        <v>1</v>
      </c>
      <c r="E25" s="20">
        <v>1</v>
      </c>
      <c r="F25" s="20"/>
      <c r="G25" s="20"/>
      <c r="H25" s="20"/>
      <c r="I25" s="20"/>
      <c r="J25" s="20"/>
      <c r="K25" s="20"/>
      <c r="L25" s="20"/>
      <c r="M25" s="20">
        <v>3</v>
      </c>
      <c r="N25" s="20"/>
      <c r="O25" s="20"/>
      <c r="P25" s="20"/>
      <c r="Q25" s="20"/>
      <c r="R25" s="20"/>
      <c r="S25" s="20"/>
      <c r="T25" s="20">
        <v>5</v>
      </c>
    </row>
    <row r="26" spans="1:20">
      <c r="A26">
        <v>13</v>
      </c>
      <c r="B26" s="12">
        <v>43902.625</v>
      </c>
      <c r="C26" s="20" t="s">
        <v>52</v>
      </c>
      <c r="D26" s="20">
        <v>331</v>
      </c>
      <c r="E26" s="20">
        <v>317</v>
      </c>
      <c r="F26" s="20">
        <v>137</v>
      </c>
      <c r="G26" s="20">
        <v>23</v>
      </c>
      <c r="H26" s="20">
        <v>35</v>
      </c>
      <c r="I26" s="20">
        <v>60</v>
      </c>
      <c r="J26" s="20">
        <v>59</v>
      </c>
      <c r="K26" s="20">
        <v>16</v>
      </c>
      <c r="L26" s="20">
        <v>81</v>
      </c>
      <c r="M26" s="20">
        <v>688</v>
      </c>
      <c r="N26" s="20">
        <v>52</v>
      </c>
      <c r="O26" s="20">
        <v>8</v>
      </c>
      <c r="P26" s="20">
        <v>30</v>
      </c>
      <c r="Q26" s="20">
        <v>14</v>
      </c>
      <c r="R26" s="20">
        <v>29</v>
      </c>
      <c r="S26" s="20">
        <v>12</v>
      </c>
      <c r="T26" s="57">
        <v>1892</v>
      </c>
    </row>
    <row r="27" spans="1:20">
      <c r="A27">
        <v>13</v>
      </c>
      <c r="B27" s="12">
        <v>43902.625</v>
      </c>
      <c r="C27" s="20" t="s">
        <v>51</v>
      </c>
      <c r="D27" s="20">
        <v>1</v>
      </c>
      <c r="E27" s="20"/>
      <c r="F27" s="20"/>
      <c r="G27" s="20"/>
      <c r="H27" s="20"/>
      <c r="I27" s="20"/>
      <c r="J27" s="20"/>
      <c r="K27" s="20"/>
      <c r="L27" s="20"/>
      <c r="M27" s="20">
        <v>2</v>
      </c>
      <c r="N27" s="20"/>
      <c r="O27" s="20"/>
      <c r="P27" s="20"/>
      <c r="Q27" s="20"/>
      <c r="R27" s="20"/>
      <c r="S27" s="20"/>
      <c r="T27" s="20">
        <v>3</v>
      </c>
    </row>
    <row r="28" spans="1:20">
      <c r="A28">
        <v>14</v>
      </c>
      <c r="B28" s="4">
        <v>43903.625</v>
      </c>
      <c r="C28" s="13" t="s">
        <v>18</v>
      </c>
      <c r="D28" s="3">
        <v>454</v>
      </c>
      <c r="E28" s="3">
        <v>558</v>
      </c>
      <c r="F28" s="3">
        <v>174</v>
      </c>
      <c r="G28" s="3">
        <v>44</v>
      </c>
      <c r="H28" s="3">
        <v>42</v>
      </c>
      <c r="I28" s="3">
        <v>99</v>
      </c>
      <c r="J28" s="3">
        <v>148</v>
      </c>
      <c r="K28" s="3">
        <v>33</v>
      </c>
      <c r="L28" s="3">
        <v>230</v>
      </c>
      <c r="M28" s="3">
        <v>936</v>
      </c>
      <c r="N28" s="3">
        <v>102</v>
      </c>
      <c r="O28" s="3">
        <v>40</v>
      </c>
      <c r="P28" s="3">
        <v>83</v>
      </c>
      <c r="Q28" s="3">
        <v>42</v>
      </c>
      <c r="R28" s="3">
        <v>48</v>
      </c>
      <c r="S28" s="3">
        <v>29</v>
      </c>
      <c r="T28" s="6">
        <v>3062</v>
      </c>
    </row>
    <row r="29" spans="1:20">
      <c r="A29">
        <v>14</v>
      </c>
      <c r="B29" s="4">
        <v>43903.625</v>
      </c>
      <c r="C29" s="20" t="s">
        <v>19</v>
      </c>
      <c r="D29" s="3">
        <v>1</v>
      </c>
      <c r="E29" s="3">
        <v>1</v>
      </c>
      <c r="F29" s="3"/>
      <c r="G29" s="3"/>
      <c r="H29" s="3"/>
      <c r="I29" s="3"/>
      <c r="J29" s="3"/>
      <c r="K29" s="3"/>
      <c r="L29" s="3"/>
      <c r="M29" s="3">
        <v>3</v>
      </c>
      <c r="N29" s="3"/>
      <c r="O29" s="3"/>
      <c r="P29" s="3"/>
      <c r="Q29" s="3"/>
      <c r="R29" s="3"/>
      <c r="S29" s="3"/>
      <c r="T29" s="3">
        <v>5</v>
      </c>
    </row>
    <row r="30" spans="1:20">
      <c r="A30">
        <v>14</v>
      </c>
      <c r="B30" s="4">
        <v>43903.625</v>
      </c>
      <c r="C30" s="20" t="s">
        <v>52</v>
      </c>
      <c r="D30" s="3">
        <v>401</v>
      </c>
      <c r="E30" s="3">
        <v>412</v>
      </c>
      <c r="F30" s="3">
        <v>174</v>
      </c>
      <c r="G30" s="3">
        <v>44</v>
      </c>
      <c r="H30" s="3">
        <v>42</v>
      </c>
      <c r="I30" s="3">
        <v>99</v>
      </c>
      <c r="J30" s="3">
        <v>94</v>
      </c>
      <c r="K30" s="3">
        <v>21</v>
      </c>
      <c r="L30" s="3">
        <v>134</v>
      </c>
      <c r="M30" s="3">
        <v>887</v>
      </c>
      <c r="N30" s="3">
        <v>102</v>
      </c>
      <c r="O30" s="3">
        <v>30</v>
      </c>
      <c r="P30" s="3">
        <v>46</v>
      </c>
      <c r="Q30" s="3">
        <v>29</v>
      </c>
      <c r="R30" s="3">
        <v>45</v>
      </c>
      <c r="S30" s="3">
        <v>16</v>
      </c>
      <c r="T30" s="6">
        <v>2576</v>
      </c>
    </row>
    <row r="31" spans="1:20">
      <c r="A31">
        <v>14</v>
      </c>
      <c r="B31" s="4">
        <v>43903.625</v>
      </c>
      <c r="C31" s="20" t="s">
        <v>51</v>
      </c>
      <c r="D31" s="3">
        <v>1</v>
      </c>
      <c r="E31" s="3"/>
      <c r="F31" s="3"/>
      <c r="G31" s="3"/>
      <c r="H31" s="3"/>
      <c r="I31" s="3"/>
      <c r="J31" s="3"/>
      <c r="K31" s="3"/>
      <c r="L31" s="3"/>
      <c r="M31" s="3">
        <v>3</v>
      </c>
      <c r="N31" s="3"/>
      <c r="O31" s="3"/>
      <c r="P31" s="3"/>
      <c r="Q31" s="3"/>
      <c r="R31" s="3"/>
      <c r="S31" s="3"/>
      <c r="T31" s="3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Y20"/>
  <sheetViews>
    <sheetView tabSelected="1" zoomScaleNormal="100" workbookViewId="0"/>
  </sheetViews>
  <sheetFormatPr baseColWidth="10" defaultRowHeight="16"/>
  <cols>
    <col min="1" max="1" width="3.6640625" bestFit="1" customWidth="1"/>
    <col min="2" max="2" width="13.83203125" style="23" bestFit="1" customWidth="1"/>
    <col min="3" max="3" width="5" style="23" bestFit="1" customWidth="1"/>
    <col min="4" max="19" width="7.1640625" bestFit="1" customWidth="1"/>
    <col min="20" max="20" width="8.5" style="78" bestFit="1" customWidth="1"/>
    <col min="21" max="21" width="4.1640625" style="52" bestFit="1" customWidth="1"/>
    <col min="22" max="22" width="4.6640625" style="21" bestFit="1" customWidth="1"/>
    <col min="23" max="23" width="6.33203125" style="22" customWidth="1"/>
    <col min="24" max="24" width="7.6640625" bestFit="1" customWidth="1"/>
    <col min="25" max="25" width="120.1640625" bestFit="1" customWidth="1"/>
  </cols>
  <sheetData>
    <row r="1" spans="1:25">
      <c r="D1" s="86" t="s">
        <v>84</v>
      </c>
      <c r="E1" s="86" t="s">
        <v>83</v>
      </c>
      <c r="F1" s="86" t="s">
        <v>82</v>
      </c>
      <c r="G1" s="86" t="s">
        <v>81</v>
      </c>
      <c r="H1" s="86" t="s">
        <v>80</v>
      </c>
      <c r="I1" s="86" t="s">
        <v>79</v>
      </c>
      <c r="J1" s="86" t="s">
        <v>78</v>
      </c>
      <c r="K1" s="86" t="s">
        <v>77</v>
      </c>
      <c r="L1" s="86" t="s">
        <v>76</v>
      </c>
      <c r="M1" s="86" t="s">
        <v>75</v>
      </c>
      <c r="N1" s="86" t="s">
        <v>74</v>
      </c>
      <c r="O1" s="86" t="s">
        <v>73</v>
      </c>
      <c r="P1" s="86" t="s">
        <v>72</v>
      </c>
      <c r="Q1" s="86" t="s">
        <v>85</v>
      </c>
      <c r="R1" s="86" t="s">
        <v>71</v>
      </c>
      <c r="S1" s="86" t="s">
        <v>69</v>
      </c>
      <c r="T1" s="87" t="s">
        <v>70</v>
      </c>
    </row>
    <row r="2" spans="1:25">
      <c r="B2" s="23" t="s">
        <v>68</v>
      </c>
      <c r="D2" s="80">
        <f>LOOKUP(2,1/(ISNUMBER(D6:D10001)),D6:D10001)</f>
        <v>454</v>
      </c>
      <c r="E2" s="80">
        <f>LOOKUP(2,1/(ISNUMBER(E6:E10001)),E6:E10001)</f>
        <v>558</v>
      </c>
      <c r="F2" s="80">
        <f>LOOKUP(2,1/(ISNUMBER(F6:F10001)),F6:F10001)</f>
        <v>174</v>
      </c>
      <c r="G2" s="80">
        <f>LOOKUP(2,1/(ISNUMBER(G6:G10001)),G6:G10001)</f>
        <v>44</v>
      </c>
      <c r="H2" s="80">
        <f>LOOKUP(2,1/(ISNUMBER(H6:H10001)),H6:H10001)</f>
        <v>42</v>
      </c>
      <c r="I2" s="80">
        <f>LOOKUP(2,1/(ISNUMBER(I6:I10001)),I6:I10001)</f>
        <v>99</v>
      </c>
      <c r="J2" s="80">
        <f>LOOKUP(2,1/(ISNUMBER(J6:J10001)),J6:J10001)</f>
        <v>148</v>
      </c>
      <c r="K2" s="80">
        <f>LOOKUP(2,1/(ISNUMBER(K6:K10001)),K6:K10001)</f>
        <v>33</v>
      </c>
      <c r="L2" s="80">
        <f>LOOKUP(2,1/(ISNUMBER(L6:L10001)),L6:L10001)</f>
        <v>230</v>
      </c>
      <c r="M2" s="80">
        <f>LOOKUP(2,1/(ISNUMBER(M6:M10001)),M6:M10001)</f>
        <v>936</v>
      </c>
      <c r="N2" s="80">
        <f>LOOKUP(2,1/(ISNUMBER(N6:N10001)),N6:N10001)</f>
        <v>102</v>
      </c>
      <c r="O2" s="80">
        <f>LOOKUP(2,1/(ISNUMBER(O6:O10001)),O6:O10001)</f>
        <v>40</v>
      </c>
      <c r="P2" s="80">
        <f>LOOKUP(2,1/(ISNUMBER(P6:P10001)),P6:P10001)</f>
        <v>83</v>
      </c>
      <c r="Q2" s="80">
        <f>LOOKUP(2,1/(ISNUMBER(Q6:Q10001)),Q6:Q10001)</f>
        <v>42</v>
      </c>
      <c r="R2" s="80">
        <f>LOOKUP(2,1/(ISNUMBER(R6:R10001)),R6:R10001)</f>
        <v>48</v>
      </c>
      <c r="S2" s="80">
        <f>LOOKUP(2,1/(ISNUMBER(S6:S10001)),S6:S10001)</f>
        <v>29</v>
      </c>
      <c r="T2" s="80">
        <f>LOOKUP(2,1/(ISNUMBER(T6:T10001)),T6:T10001)</f>
        <v>3062</v>
      </c>
    </row>
    <row r="3" spans="1:25">
      <c r="B3" s="23" t="s">
        <v>86</v>
      </c>
      <c r="D3" s="85">
        <f>last_BW/pop_BW</f>
        <v>4.1013595916708071E-5</v>
      </c>
      <c r="E3" s="85">
        <f>last_BY/pop_BY</f>
        <v>4.2671316157746222E-5</v>
      </c>
      <c r="F3" s="85">
        <f>last_BE/pop_BE</f>
        <v>4.7739244951712029E-5</v>
      </c>
      <c r="G3" s="85">
        <f>last_BB/pop_BB</f>
        <v>1.7516620884589354E-5</v>
      </c>
      <c r="H3" s="85">
        <f>last_HB/pop_HB</f>
        <v>6.1493411420204981E-5</v>
      </c>
      <c r="I3" s="85">
        <f>last_HH/pop_HH</f>
        <v>5.3769280903758417E-5</v>
      </c>
      <c r="J3" s="85">
        <f>last_HE/pop_HE</f>
        <v>2.3620287912158064E-5</v>
      </c>
      <c r="K3" s="85">
        <f>last_MV/pop_MV</f>
        <v>2.0500714418835807E-5</v>
      </c>
      <c r="L3" s="85">
        <f>last_NI/pop_NI</f>
        <v>2.8813389456804971E-5</v>
      </c>
      <c r="M3" s="85">
        <f>last_NW/pop_NW</f>
        <v>5.2195151873393301E-5</v>
      </c>
      <c r="N3" s="85">
        <f>last_RP/pop_RP</f>
        <v>2.4970622796709752E-5</v>
      </c>
      <c r="O3" s="85">
        <f>last_SL/pop_SL</f>
        <v>4.0383644623927313E-5</v>
      </c>
      <c r="P3" s="85">
        <f>last_SN/pop_SN</f>
        <v>2.0353613379435493E-5</v>
      </c>
      <c r="Q3" s="85">
        <f>last_ST/pop_ST</f>
        <v>1.90191550061133E-5</v>
      </c>
      <c r="R3" s="85">
        <f>last_SH/pop_SH</f>
        <v>1.6570580315531468E-5</v>
      </c>
      <c r="S3" s="85">
        <f>last_TH/pop_TH</f>
        <v>1.3531799729364005E-5</v>
      </c>
      <c r="T3" s="85">
        <f>last_DE_Total/pop_DE_Total</f>
        <v>3.6883034286044672E-5</v>
      </c>
    </row>
    <row r="5" spans="1:25" s="41" customFormat="1" ht="79">
      <c r="A5" s="41" t="s">
        <v>41</v>
      </c>
      <c r="B5" s="42" t="s">
        <v>38</v>
      </c>
      <c r="C5" s="42" t="s">
        <v>53</v>
      </c>
      <c r="D5" s="48" t="s">
        <v>30</v>
      </c>
      <c r="E5" s="41" t="s">
        <v>1</v>
      </c>
      <c r="F5" s="41" t="s">
        <v>2</v>
      </c>
      <c r="G5" s="41" t="s">
        <v>3</v>
      </c>
      <c r="H5" s="41" t="s">
        <v>4</v>
      </c>
      <c r="I5" s="41" t="s">
        <v>5</v>
      </c>
      <c r="J5" s="41" t="s">
        <v>6</v>
      </c>
      <c r="K5" s="48" t="s">
        <v>31</v>
      </c>
      <c r="L5" s="41" t="s">
        <v>8</v>
      </c>
      <c r="M5" s="48" t="s">
        <v>32</v>
      </c>
      <c r="N5" s="48" t="s">
        <v>35</v>
      </c>
      <c r="O5" s="41" t="s">
        <v>11</v>
      </c>
      <c r="P5" s="41" t="s">
        <v>12</v>
      </c>
      <c r="Q5" s="48" t="s">
        <v>34</v>
      </c>
      <c r="R5" s="48" t="s">
        <v>33</v>
      </c>
      <c r="S5" s="41" t="s">
        <v>15</v>
      </c>
      <c r="T5" s="76" t="s">
        <v>39</v>
      </c>
      <c r="U5" s="53" t="s">
        <v>37</v>
      </c>
      <c r="V5" s="50" t="s">
        <v>40</v>
      </c>
      <c r="W5" s="51"/>
    </row>
    <row r="6" spans="1:25">
      <c r="A6">
        <v>0</v>
      </c>
      <c r="B6" s="24">
        <v>43889.416666666664</v>
      </c>
      <c r="C6" s="58" t="s">
        <v>18</v>
      </c>
      <c r="D6">
        <v>10</v>
      </c>
      <c r="E6">
        <v>15</v>
      </c>
      <c r="M6">
        <v>25</v>
      </c>
      <c r="N6">
        <v>2</v>
      </c>
      <c r="R6">
        <v>1</v>
      </c>
      <c r="T6" s="77">
        <v>53</v>
      </c>
      <c r="U6" s="52" t="str">
        <f t="shared" ref="U6:U18" si="0">IF(ISNUMBER(T5),T6-T5,"")</f>
        <v/>
      </c>
      <c r="V6" s="21" t="str">
        <f t="shared" ref="V6:V19" si="1">IF(ISNUMBER(T5),
((T6-T5)/T5)/(B6-B5),
"")</f>
        <v/>
      </c>
    </row>
    <row r="7" spans="1:25">
      <c r="A7">
        <v>1</v>
      </c>
      <c r="B7" s="24">
        <v>43890.416666666664</v>
      </c>
      <c r="C7" s="58" t="s">
        <v>18</v>
      </c>
      <c r="D7">
        <v>14</v>
      </c>
      <c r="E7">
        <v>15</v>
      </c>
      <c r="J7">
        <v>3</v>
      </c>
      <c r="M7">
        <v>30</v>
      </c>
      <c r="N7">
        <v>1</v>
      </c>
      <c r="R7">
        <v>1</v>
      </c>
      <c r="T7" s="77">
        <v>66</v>
      </c>
      <c r="U7" s="52">
        <f t="shared" si="0"/>
        <v>13</v>
      </c>
      <c r="V7" s="21">
        <f t="shared" si="1"/>
        <v>0.24528301886792453</v>
      </c>
      <c r="X7" t="s">
        <v>97</v>
      </c>
      <c r="Y7" t="s">
        <v>36</v>
      </c>
    </row>
    <row r="8" spans="1:25">
      <c r="A8">
        <v>2</v>
      </c>
      <c r="B8" s="24">
        <v>43891.625</v>
      </c>
      <c r="C8" s="58" t="s">
        <v>18</v>
      </c>
      <c r="D8">
        <v>15</v>
      </c>
      <c r="E8">
        <v>23</v>
      </c>
      <c r="H8">
        <v>1</v>
      </c>
      <c r="I8">
        <v>1</v>
      </c>
      <c r="J8">
        <v>8</v>
      </c>
      <c r="L8">
        <v>1</v>
      </c>
      <c r="M8">
        <v>74</v>
      </c>
      <c r="N8">
        <v>2</v>
      </c>
      <c r="R8">
        <v>2</v>
      </c>
      <c r="T8" s="77">
        <v>129</v>
      </c>
      <c r="U8" s="52">
        <f t="shared" si="0"/>
        <v>63</v>
      </c>
      <c r="V8" s="21">
        <f t="shared" si="1"/>
        <v>0.78996865203603195</v>
      </c>
    </row>
    <row r="9" spans="1:25">
      <c r="A9">
        <v>3</v>
      </c>
      <c r="B9" s="24">
        <v>43892.625</v>
      </c>
      <c r="C9" s="58" t="s">
        <v>18</v>
      </c>
      <c r="D9">
        <v>20</v>
      </c>
      <c r="E9">
        <v>26</v>
      </c>
      <c r="F9">
        <v>1</v>
      </c>
      <c r="H9">
        <v>1</v>
      </c>
      <c r="I9">
        <v>2</v>
      </c>
      <c r="J9">
        <v>10</v>
      </c>
      <c r="L9">
        <v>1</v>
      </c>
      <c r="M9">
        <v>90</v>
      </c>
      <c r="N9">
        <v>2</v>
      </c>
      <c r="R9">
        <v>2</v>
      </c>
      <c r="T9" s="77">
        <v>157</v>
      </c>
      <c r="U9" s="52">
        <f t="shared" si="0"/>
        <v>28</v>
      </c>
      <c r="V9" s="21">
        <f t="shared" si="1"/>
        <v>0.21705426356589147</v>
      </c>
    </row>
    <row r="10" spans="1:25">
      <c r="A10">
        <v>4</v>
      </c>
      <c r="B10" s="24">
        <v>43893.625</v>
      </c>
      <c r="C10" s="58" t="s">
        <v>18</v>
      </c>
      <c r="D10">
        <v>28</v>
      </c>
      <c r="E10">
        <v>37</v>
      </c>
      <c r="F10">
        <v>3</v>
      </c>
      <c r="G10">
        <v>1</v>
      </c>
      <c r="H10">
        <v>2</v>
      </c>
      <c r="I10">
        <v>2</v>
      </c>
      <c r="J10">
        <v>12</v>
      </c>
      <c r="L10">
        <v>2</v>
      </c>
      <c r="M10">
        <v>103</v>
      </c>
      <c r="N10">
        <v>2</v>
      </c>
      <c r="P10">
        <v>1</v>
      </c>
      <c r="R10">
        <v>2</v>
      </c>
      <c r="S10">
        <v>1</v>
      </c>
      <c r="T10" s="77">
        <v>196</v>
      </c>
      <c r="U10" s="52">
        <f t="shared" si="0"/>
        <v>39</v>
      </c>
      <c r="V10" s="21">
        <f t="shared" si="1"/>
        <v>0.24840764331210191</v>
      </c>
      <c r="Y10" s="79"/>
    </row>
    <row r="11" spans="1:25">
      <c r="A11">
        <v>5</v>
      </c>
      <c r="B11" s="24">
        <v>43894.625</v>
      </c>
      <c r="C11" s="58" t="s">
        <v>18</v>
      </c>
      <c r="D11">
        <v>50</v>
      </c>
      <c r="E11">
        <v>48</v>
      </c>
      <c r="F11">
        <v>7</v>
      </c>
      <c r="G11">
        <v>1</v>
      </c>
      <c r="H11">
        <v>3</v>
      </c>
      <c r="I11">
        <v>3</v>
      </c>
      <c r="J11">
        <v>12</v>
      </c>
      <c r="K11">
        <v>4</v>
      </c>
      <c r="L11">
        <v>7</v>
      </c>
      <c r="M11">
        <v>115</v>
      </c>
      <c r="N11">
        <v>7</v>
      </c>
      <c r="O11">
        <v>1</v>
      </c>
      <c r="P11">
        <v>1</v>
      </c>
      <c r="R11">
        <v>2</v>
      </c>
      <c r="S11">
        <v>1</v>
      </c>
      <c r="T11" s="77">
        <v>262</v>
      </c>
      <c r="U11" s="52">
        <f t="shared" si="0"/>
        <v>66</v>
      </c>
      <c r="V11" s="21">
        <f t="shared" si="1"/>
        <v>0.33673469387755101</v>
      </c>
    </row>
    <row r="12" spans="1:25">
      <c r="A12">
        <v>6</v>
      </c>
      <c r="B12" s="24">
        <v>43895.625</v>
      </c>
      <c r="C12" s="58" t="s">
        <v>18</v>
      </c>
      <c r="D12">
        <v>73</v>
      </c>
      <c r="E12">
        <v>70</v>
      </c>
      <c r="F12">
        <v>13</v>
      </c>
      <c r="G12">
        <v>1</v>
      </c>
      <c r="H12">
        <v>3</v>
      </c>
      <c r="I12">
        <v>5</v>
      </c>
      <c r="J12">
        <v>14</v>
      </c>
      <c r="K12">
        <v>4</v>
      </c>
      <c r="L12">
        <v>18</v>
      </c>
      <c r="M12">
        <v>181</v>
      </c>
      <c r="N12">
        <v>8</v>
      </c>
      <c r="O12">
        <v>1</v>
      </c>
      <c r="P12">
        <v>1</v>
      </c>
      <c r="R12">
        <v>7</v>
      </c>
      <c r="S12">
        <v>1</v>
      </c>
      <c r="T12" s="77">
        <v>400</v>
      </c>
      <c r="U12" s="52">
        <f t="shared" si="0"/>
        <v>138</v>
      </c>
      <c r="V12" s="21">
        <f t="shared" si="1"/>
        <v>0.52671755725190839</v>
      </c>
    </row>
    <row r="13" spans="1:25">
      <c r="A13">
        <v>7</v>
      </c>
      <c r="B13" s="24">
        <v>43896.625</v>
      </c>
      <c r="C13" s="58" t="s">
        <v>18</v>
      </c>
      <c r="D13" s="3">
        <v>96</v>
      </c>
      <c r="E13" s="3">
        <v>117</v>
      </c>
      <c r="F13" s="3">
        <v>19</v>
      </c>
      <c r="G13" s="3">
        <v>2</v>
      </c>
      <c r="H13" s="3">
        <v>4</v>
      </c>
      <c r="I13" s="3">
        <v>11</v>
      </c>
      <c r="J13" s="3">
        <v>16</v>
      </c>
      <c r="K13" s="3">
        <v>5</v>
      </c>
      <c r="L13" s="3">
        <v>18</v>
      </c>
      <c r="M13" s="3">
        <v>329</v>
      </c>
      <c r="N13" s="3">
        <v>10</v>
      </c>
      <c r="O13" s="3">
        <v>2</v>
      </c>
      <c r="P13" s="3">
        <v>2</v>
      </c>
      <c r="Q13" s="3"/>
      <c r="R13" s="3">
        <v>7</v>
      </c>
      <c r="S13" s="3">
        <v>1</v>
      </c>
      <c r="T13" s="77">
        <v>639</v>
      </c>
      <c r="U13" s="54">
        <f t="shared" si="0"/>
        <v>239</v>
      </c>
      <c r="V13" s="21">
        <f t="shared" si="1"/>
        <v>0.59750000000000003</v>
      </c>
    </row>
    <row r="14" spans="1:25">
      <c r="A14">
        <v>8</v>
      </c>
      <c r="B14" s="24">
        <v>43897.625</v>
      </c>
      <c r="C14" s="58" t="s">
        <v>18</v>
      </c>
      <c r="D14">
        <v>170</v>
      </c>
      <c r="E14">
        <v>134</v>
      </c>
      <c r="F14">
        <v>28</v>
      </c>
      <c r="G14">
        <v>2</v>
      </c>
      <c r="H14">
        <v>4</v>
      </c>
      <c r="I14">
        <v>13</v>
      </c>
      <c r="J14">
        <v>17</v>
      </c>
      <c r="K14">
        <v>5</v>
      </c>
      <c r="L14">
        <v>19</v>
      </c>
      <c r="M14">
        <v>373</v>
      </c>
      <c r="N14">
        <v>13</v>
      </c>
      <c r="O14">
        <v>3</v>
      </c>
      <c r="P14">
        <v>4</v>
      </c>
      <c r="R14">
        <v>8</v>
      </c>
      <c r="S14">
        <v>2</v>
      </c>
      <c r="T14" s="77">
        <v>795</v>
      </c>
      <c r="U14" s="52">
        <f t="shared" si="0"/>
        <v>156</v>
      </c>
      <c r="V14" s="21">
        <f t="shared" si="1"/>
        <v>0.24413145539906103</v>
      </c>
    </row>
    <row r="15" spans="1:25">
      <c r="A15">
        <v>9</v>
      </c>
      <c r="B15" s="24">
        <v>43898.625</v>
      </c>
      <c r="C15" s="58" t="s">
        <v>18</v>
      </c>
      <c r="D15">
        <v>182</v>
      </c>
      <c r="E15">
        <v>172</v>
      </c>
      <c r="F15">
        <v>40</v>
      </c>
      <c r="G15">
        <v>4</v>
      </c>
      <c r="H15">
        <v>4</v>
      </c>
      <c r="I15">
        <v>13</v>
      </c>
      <c r="J15">
        <v>19</v>
      </c>
      <c r="K15">
        <v>8</v>
      </c>
      <c r="L15">
        <v>21</v>
      </c>
      <c r="M15">
        <v>398</v>
      </c>
      <c r="N15">
        <v>19</v>
      </c>
      <c r="O15">
        <v>4</v>
      </c>
      <c r="P15">
        <v>7</v>
      </c>
      <c r="R15">
        <v>9</v>
      </c>
      <c r="S15">
        <v>2</v>
      </c>
      <c r="T15" s="77">
        <v>902</v>
      </c>
      <c r="U15" s="52">
        <f t="shared" si="0"/>
        <v>107</v>
      </c>
      <c r="V15" s="21">
        <f t="shared" si="1"/>
        <v>0.13459119496855346</v>
      </c>
    </row>
    <row r="16" spans="1:25">
      <c r="A16">
        <v>10</v>
      </c>
      <c r="B16" s="24">
        <v>43899.625</v>
      </c>
      <c r="C16" s="58" t="s">
        <v>18</v>
      </c>
      <c r="D16">
        <v>204</v>
      </c>
      <c r="E16">
        <v>256</v>
      </c>
      <c r="F16">
        <v>48</v>
      </c>
      <c r="G16">
        <v>6</v>
      </c>
      <c r="H16">
        <v>4</v>
      </c>
      <c r="I16">
        <v>17</v>
      </c>
      <c r="J16">
        <v>26</v>
      </c>
      <c r="K16">
        <v>10</v>
      </c>
      <c r="L16">
        <v>38</v>
      </c>
      <c r="M16">
        <v>484</v>
      </c>
      <c r="N16">
        <v>17</v>
      </c>
      <c r="O16">
        <v>6</v>
      </c>
      <c r="P16">
        <v>12</v>
      </c>
      <c r="R16">
        <v>9</v>
      </c>
      <c r="S16">
        <v>2</v>
      </c>
      <c r="T16" s="77">
        <v>1139</v>
      </c>
      <c r="U16" s="52">
        <f t="shared" si="0"/>
        <v>237</v>
      </c>
      <c r="V16" s="21">
        <f t="shared" si="1"/>
        <v>0.26274944567627495</v>
      </c>
    </row>
    <row r="17" spans="1:23">
      <c r="A17">
        <v>11</v>
      </c>
      <c r="B17" s="24">
        <v>43900.625</v>
      </c>
      <c r="C17" s="58" t="s">
        <v>18</v>
      </c>
      <c r="D17">
        <v>237</v>
      </c>
      <c r="E17">
        <v>314</v>
      </c>
      <c r="F17">
        <v>48</v>
      </c>
      <c r="G17">
        <v>9</v>
      </c>
      <c r="H17">
        <v>4</v>
      </c>
      <c r="I17">
        <v>29</v>
      </c>
      <c r="J17">
        <v>35</v>
      </c>
      <c r="K17">
        <v>13</v>
      </c>
      <c r="L17">
        <v>49</v>
      </c>
      <c r="M17">
        <v>484</v>
      </c>
      <c r="N17">
        <v>25</v>
      </c>
      <c r="O17">
        <v>7</v>
      </c>
      <c r="P17">
        <v>22</v>
      </c>
      <c r="Q17">
        <v>7</v>
      </c>
      <c r="R17">
        <v>9</v>
      </c>
      <c r="S17">
        <v>4</v>
      </c>
      <c r="T17" s="77">
        <v>1296</v>
      </c>
      <c r="U17" s="52">
        <f t="shared" si="0"/>
        <v>157</v>
      </c>
      <c r="V17" s="21">
        <f t="shared" si="1"/>
        <v>0.13784021071115013</v>
      </c>
    </row>
    <row r="18" spans="1:23">
      <c r="A18">
        <v>12</v>
      </c>
      <c r="B18" s="24">
        <v>43901.625</v>
      </c>
      <c r="C18" s="58" t="s">
        <v>18</v>
      </c>
      <c r="D18">
        <v>277</v>
      </c>
      <c r="E18">
        <v>366</v>
      </c>
      <c r="F18">
        <v>90</v>
      </c>
      <c r="G18">
        <v>24</v>
      </c>
      <c r="H18">
        <v>21</v>
      </c>
      <c r="I18">
        <v>48</v>
      </c>
      <c r="J18">
        <v>48</v>
      </c>
      <c r="K18">
        <v>17</v>
      </c>
      <c r="L18">
        <v>75</v>
      </c>
      <c r="M18">
        <v>484</v>
      </c>
      <c r="N18">
        <v>25</v>
      </c>
      <c r="O18">
        <v>14</v>
      </c>
      <c r="P18">
        <v>26</v>
      </c>
      <c r="Q18">
        <v>15</v>
      </c>
      <c r="R18">
        <v>27</v>
      </c>
      <c r="S18">
        <v>10</v>
      </c>
      <c r="T18" s="77">
        <v>1567</v>
      </c>
      <c r="U18" s="52">
        <f t="shared" si="0"/>
        <v>271</v>
      </c>
      <c r="V18" s="21">
        <f t="shared" si="1"/>
        <v>0.20910493827160495</v>
      </c>
    </row>
    <row r="19" spans="1:23">
      <c r="A19" s="59">
        <v>13</v>
      </c>
      <c r="B19" s="25">
        <v>43902.625</v>
      </c>
      <c r="C19" s="58" t="s">
        <v>18</v>
      </c>
      <c r="D19" s="13">
        <v>454</v>
      </c>
      <c r="E19" s="13">
        <v>500</v>
      </c>
      <c r="F19" s="13">
        <v>137</v>
      </c>
      <c r="G19" s="13">
        <v>30</v>
      </c>
      <c r="H19" s="13">
        <v>38</v>
      </c>
      <c r="I19" s="13">
        <v>88</v>
      </c>
      <c r="J19" s="13">
        <v>99</v>
      </c>
      <c r="K19" s="13">
        <v>23</v>
      </c>
      <c r="L19" s="13">
        <v>129</v>
      </c>
      <c r="M19" s="13">
        <v>688</v>
      </c>
      <c r="N19" s="13">
        <v>52</v>
      </c>
      <c r="O19" s="13">
        <v>14</v>
      </c>
      <c r="P19" s="13">
        <v>45</v>
      </c>
      <c r="Q19" s="13">
        <v>27</v>
      </c>
      <c r="R19" s="13">
        <v>31</v>
      </c>
      <c r="S19" s="13">
        <v>14</v>
      </c>
      <c r="T19" s="77">
        <v>2369</v>
      </c>
      <c r="U19" s="60">
        <f>IF(ISNUMBER(T18),T19-T18,"")</f>
        <v>802</v>
      </c>
      <c r="V19" s="61">
        <f t="shared" si="1"/>
        <v>0.51180599872367583</v>
      </c>
      <c r="W19" s="62"/>
    </row>
    <row r="20" spans="1:23">
      <c r="A20" s="59">
        <v>14</v>
      </c>
      <c r="B20" s="25">
        <v>43903.625</v>
      </c>
      <c r="C20" s="58" t="s">
        <v>18</v>
      </c>
      <c r="D20" s="73">
        <v>454</v>
      </c>
      <c r="E20" s="73">
        <v>558</v>
      </c>
      <c r="F20" s="73">
        <v>174</v>
      </c>
      <c r="G20" s="73">
        <v>44</v>
      </c>
      <c r="H20" s="73">
        <v>42</v>
      </c>
      <c r="I20" s="73">
        <v>99</v>
      </c>
      <c r="J20" s="73">
        <v>148</v>
      </c>
      <c r="K20" s="73">
        <v>33</v>
      </c>
      <c r="L20" s="73">
        <v>230</v>
      </c>
      <c r="M20" s="73">
        <v>936</v>
      </c>
      <c r="N20" s="73">
        <v>102</v>
      </c>
      <c r="O20" s="73">
        <v>40</v>
      </c>
      <c r="P20" s="73">
        <v>83</v>
      </c>
      <c r="Q20" s="73">
        <v>42</v>
      </c>
      <c r="R20" s="73">
        <v>48</v>
      </c>
      <c r="S20" s="73">
        <v>29</v>
      </c>
      <c r="T20" s="77">
        <v>3062</v>
      </c>
      <c r="U20" s="60">
        <f>IF(ISNUMBER(T19),T20-T19,"")</f>
        <v>693</v>
      </c>
      <c r="V20" s="61">
        <f>IF(ISNUMBER(T19),
((T20-T19)/T19)/(B20-B19),
"")</f>
        <v>0.29252849303503586</v>
      </c>
      <c r="W20" s="62"/>
    </row>
  </sheetData>
  <conditionalFormatting sqref="D3:T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16"/>
  <sheetViews>
    <sheetView workbookViewId="0">
      <pane ySplit="1" topLeftCell="A2" activePane="bottomLeft" state="frozen"/>
      <selection pane="bottomLeft" activeCell="C15" sqref="C15"/>
    </sheetView>
  </sheetViews>
  <sheetFormatPr baseColWidth="10" defaultRowHeight="16"/>
  <cols>
    <col min="1" max="1" width="3.6640625" style="88" bestFit="1" customWidth="1"/>
    <col min="2" max="2" width="13.1640625" style="37" bestFit="1" customWidth="1"/>
    <col min="3" max="3" width="8.33203125" style="37" bestFit="1" customWidth="1"/>
    <col min="4" max="4" width="4.6640625" style="37" bestFit="1" customWidth="1"/>
    <col min="5" max="9" width="5.6640625" style="37" bestFit="1" customWidth="1"/>
    <col min="10" max="10" width="6.33203125" style="37" bestFit="1" customWidth="1"/>
    <col min="11" max="11" width="5.6640625" style="37" bestFit="1" customWidth="1"/>
    <col min="12" max="13" width="6.33203125" style="37" bestFit="1" customWidth="1"/>
    <col min="14" max="15" width="5.6640625" style="37" bestFit="1" customWidth="1"/>
    <col min="16" max="17" width="6.33203125" style="37" bestFit="1" customWidth="1"/>
    <col min="18" max="18" width="5.6640625" style="37" bestFit="1" customWidth="1"/>
    <col min="19" max="19" width="4.6640625" style="37" bestFit="1" customWidth="1"/>
    <col min="20" max="21" width="10.83203125" style="37"/>
    <col min="22" max="22" width="20.5" style="37" bestFit="1" customWidth="1"/>
    <col min="23" max="16384" width="10.83203125" style="37"/>
  </cols>
  <sheetData>
    <row r="1" spans="1:22" s="43" customFormat="1" ht="79">
      <c r="A1" s="76" t="s">
        <v>41</v>
      </c>
      <c r="B1" s="42" t="s">
        <v>38</v>
      </c>
      <c r="C1" s="48" t="s">
        <v>30</v>
      </c>
      <c r="D1" s="41" t="s">
        <v>1</v>
      </c>
      <c r="E1" s="41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8" t="s">
        <v>31</v>
      </c>
      <c r="K1" s="41" t="s">
        <v>8</v>
      </c>
      <c r="L1" s="48" t="s">
        <v>32</v>
      </c>
      <c r="M1" s="48" t="s">
        <v>35</v>
      </c>
      <c r="N1" s="41" t="s">
        <v>11</v>
      </c>
      <c r="O1" s="41" t="s">
        <v>12</v>
      </c>
      <c r="P1" s="48" t="s">
        <v>34</v>
      </c>
      <c r="Q1" s="48" t="s">
        <v>33</v>
      </c>
      <c r="R1" s="41" t="s">
        <v>15</v>
      </c>
      <c r="S1" s="41" t="s">
        <v>39</v>
      </c>
      <c r="U1" s="43" t="s">
        <v>96</v>
      </c>
    </row>
    <row r="2" spans="1:22">
      <c r="A2" s="46">
        <f>Cases!A6</f>
        <v>0</v>
      </c>
      <c r="B2" s="38">
        <f>Cases!B6</f>
        <v>43889.416666666664</v>
      </c>
      <c r="C2" s="39" t="str">
        <f>IF(AND(ISNUMBER(Cases!D5),Cases!D5&gt;min_number),
((Cases!D6-Cases!D5)/Cases!D5)/(Cases!$B6-Cases!$B5),
"")</f>
        <v/>
      </c>
      <c r="D2" s="39" t="str">
        <f>IF(AND(ISNUMBER(Cases!E5),Cases!E5&gt;min_number),
((Cases!E6-Cases!E5)/Cases!E5)/(Cases!$B6-Cases!$B5),
"")</f>
        <v/>
      </c>
      <c r="E2" s="39" t="str">
        <f>IF(AND(ISNUMBER(Cases!F5),Cases!F5&gt;min_number),
((Cases!F6-Cases!F5)/Cases!F5)/(Cases!$B6-Cases!$B5),
"")</f>
        <v/>
      </c>
      <c r="F2" s="39" t="str">
        <f>IF(AND(ISNUMBER(Cases!G5),Cases!G5&gt;min_number),
((Cases!G6-Cases!G5)/Cases!G5)/(Cases!$B6-Cases!$B5),
"")</f>
        <v/>
      </c>
      <c r="G2" s="39" t="str">
        <f>IF(AND(ISNUMBER(Cases!H5),Cases!H5&gt;min_number),
((Cases!H6-Cases!H5)/Cases!H5)/(Cases!$B6-Cases!$B5),
"")</f>
        <v/>
      </c>
      <c r="H2" s="39" t="str">
        <f>IF(AND(ISNUMBER(Cases!I5),Cases!I5&gt;min_number),
((Cases!I6-Cases!I5)/Cases!I5)/(Cases!$B6-Cases!$B5),
"")</f>
        <v/>
      </c>
      <c r="I2" s="39" t="str">
        <f>IF(AND(ISNUMBER(Cases!J5),Cases!J5&gt;min_number),
((Cases!J6-Cases!J5)/Cases!J5)/(Cases!$B6-Cases!$B5),
"")</f>
        <v/>
      </c>
      <c r="J2" s="39" t="str">
        <f>IF(AND(ISNUMBER(Cases!K5),Cases!K5&gt;min_number),
((Cases!K6-Cases!K5)/Cases!K5)/(Cases!$B6-Cases!$B5),
"")</f>
        <v/>
      </c>
      <c r="K2" s="39" t="str">
        <f>IF(AND(ISNUMBER(Cases!L5),Cases!L5&gt;min_number),
((Cases!L6-Cases!L5)/Cases!L5)/(Cases!$B6-Cases!$B5),
"")</f>
        <v/>
      </c>
      <c r="L2" s="39" t="str">
        <f>IF(AND(ISNUMBER(Cases!M5),Cases!M5&gt;min_number),
((Cases!M6-Cases!M5)/Cases!M5)/(Cases!$B6-Cases!$B5),
"")</f>
        <v/>
      </c>
      <c r="M2" s="39" t="str">
        <f>IF(AND(ISNUMBER(Cases!N5),Cases!N5&gt;min_number),
((Cases!N6-Cases!N5)/Cases!N5)/(Cases!$B6-Cases!$B5),
"")</f>
        <v/>
      </c>
      <c r="N2" s="39" t="str">
        <f>IF(AND(ISNUMBER(Cases!O5),Cases!O5&gt;min_number),
((Cases!O6-Cases!O5)/Cases!O5)/(Cases!$B6-Cases!$B5),
"")</f>
        <v/>
      </c>
      <c r="O2" s="39" t="str">
        <f>IF(AND(ISNUMBER(Cases!P5),Cases!P5&gt;min_number),
((Cases!P6-Cases!P5)/Cases!P5)/(Cases!$B6-Cases!$B5),
"")</f>
        <v/>
      </c>
      <c r="P2" s="39" t="str">
        <f>IF(AND(ISNUMBER(Cases!Q5),Cases!Q5&gt;min_number),
((Cases!Q6-Cases!Q5)/Cases!Q5)/(Cases!$B6-Cases!$B5),
"")</f>
        <v/>
      </c>
      <c r="Q2" s="39" t="str">
        <f>IF(AND(ISNUMBER(Cases!R5),Cases!R5&gt;min_number),
((Cases!R6-Cases!R5)/Cases!R5)/(Cases!$B6-Cases!$B5),
"")</f>
        <v/>
      </c>
      <c r="R2" s="39" t="str">
        <f>IF(AND(ISNUMBER(Cases!S5),Cases!S5&gt;min_number),
((Cases!S6-Cases!S5)/Cases!S5)/(Cases!$B6-Cases!$B5),
"")</f>
        <v/>
      </c>
      <c r="S2" s="39" t="str">
        <f>IF(AND(ISNUMBER(Cases!T5),Cases!T5&gt;min_number),
((Cases!T6-Cases!T5)/Cases!T5)/(Cases!$B6-Cases!$B5),
"")</f>
        <v/>
      </c>
      <c r="U2" s="37">
        <v>10</v>
      </c>
      <c r="V2" s="37" t="s">
        <v>95</v>
      </c>
    </row>
    <row r="3" spans="1:22">
      <c r="A3" s="47">
        <f>Cases!A7</f>
        <v>1</v>
      </c>
      <c r="B3" s="38">
        <f>Cases!B7</f>
        <v>43890.416666666664</v>
      </c>
      <c r="C3" s="39" t="str">
        <f>IF(AND(ISNUMBER(Cases!D6),Cases!D6&gt;min_number),
((Cases!D7-Cases!D6)/Cases!D6)/(Cases!$B7-Cases!$B6),
"")</f>
        <v/>
      </c>
      <c r="D3" s="39">
        <f>IF(AND(ISNUMBER(Cases!E6),Cases!E6&gt;min_number),
((Cases!E7-Cases!E6)/Cases!E6)/(Cases!$B7-Cases!$B6),
"")</f>
        <v>0</v>
      </c>
      <c r="E3" s="39" t="str">
        <f>IF(AND(ISNUMBER(Cases!F6),Cases!F6&gt;min_number),
((Cases!F7-Cases!F6)/Cases!F6)/(Cases!$B7-Cases!$B6),
"")</f>
        <v/>
      </c>
      <c r="F3" s="39" t="str">
        <f>IF(AND(ISNUMBER(Cases!G6),Cases!G6&gt;min_number),
((Cases!G7-Cases!G6)/Cases!G6)/(Cases!$B7-Cases!$B6),
"")</f>
        <v/>
      </c>
      <c r="G3" s="39" t="str">
        <f>IF(AND(ISNUMBER(Cases!H6),Cases!H6&gt;min_number),
((Cases!H7-Cases!H6)/Cases!H6)/(Cases!$B7-Cases!$B6),
"")</f>
        <v/>
      </c>
      <c r="H3" s="39" t="str">
        <f>IF(AND(ISNUMBER(Cases!I6),Cases!I6&gt;min_number),
((Cases!I7-Cases!I6)/Cases!I6)/(Cases!$B7-Cases!$B6),
"")</f>
        <v/>
      </c>
      <c r="I3" s="39" t="str">
        <f>IF(AND(ISNUMBER(Cases!J6),Cases!J6&gt;min_number),
((Cases!J7-Cases!J6)/Cases!J6)/(Cases!$B7-Cases!$B6),
"")</f>
        <v/>
      </c>
      <c r="J3" s="39" t="str">
        <f>IF(AND(ISNUMBER(Cases!K6),Cases!K6&gt;min_number),
((Cases!K7-Cases!K6)/Cases!K6)/(Cases!$B7-Cases!$B6),
"")</f>
        <v/>
      </c>
      <c r="K3" s="39" t="str">
        <f>IF(AND(ISNUMBER(Cases!L6),Cases!L6&gt;min_number),
((Cases!L7-Cases!L6)/Cases!L6)/(Cases!$B7-Cases!$B6),
"")</f>
        <v/>
      </c>
      <c r="L3" s="39">
        <f>IF(AND(ISNUMBER(Cases!M6),Cases!M6&gt;min_number),
((Cases!M7-Cases!M6)/Cases!M6)/(Cases!$B7-Cases!$B6),
"")</f>
        <v>0.2</v>
      </c>
      <c r="M3" s="39" t="str">
        <f>IF(AND(ISNUMBER(Cases!N6),Cases!N6&gt;min_number),
((Cases!N7-Cases!N6)/Cases!N6)/(Cases!$B7-Cases!$B6),
"")</f>
        <v/>
      </c>
      <c r="N3" s="39" t="str">
        <f>IF(AND(ISNUMBER(Cases!O6),Cases!O6&gt;min_number),
((Cases!O7-Cases!O6)/Cases!O6)/(Cases!$B7-Cases!$B6),
"")</f>
        <v/>
      </c>
      <c r="O3" s="39" t="str">
        <f>IF(AND(ISNUMBER(Cases!P6),Cases!P6&gt;min_number),
((Cases!P7-Cases!P6)/Cases!P6)/(Cases!$B7-Cases!$B6),
"")</f>
        <v/>
      </c>
      <c r="P3" s="39" t="str">
        <f>IF(AND(ISNUMBER(Cases!Q6),Cases!Q6&gt;min_number),
((Cases!Q7-Cases!Q6)/Cases!Q6)/(Cases!$B7-Cases!$B6),
"")</f>
        <v/>
      </c>
      <c r="Q3" s="39" t="str">
        <f>IF(AND(ISNUMBER(Cases!R6),Cases!R6&gt;min_number),
((Cases!R7-Cases!R6)/Cases!R6)/(Cases!$B7-Cases!$B6),
"")</f>
        <v/>
      </c>
      <c r="R3" s="39" t="str">
        <f>IF(AND(ISNUMBER(Cases!S6),Cases!S6&gt;min_number),
((Cases!S7-Cases!S6)/Cases!S6)/(Cases!$B7-Cases!$B6),
"")</f>
        <v/>
      </c>
      <c r="S3" s="40">
        <f>IF(AND(ISNUMBER(Cases!T6),Cases!T6&gt;min_number),
((Cases!T7-Cases!T6)/Cases!T6)/(Cases!$B7-Cases!$B6),
"")</f>
        <v>0.24528301886792453</v>
      </c>
    </row>
    <row r="4" spans="1:22">
      <c r="A4" s="47">
        <f>Cases!A8</f>
        <v>2</v>
      </c>
      <c r="B4" s="38">
        <f>Cases!B8</f>
        <v>43891.625</v>
      </c>
      <c r="C4" s="39">
        <f>IF(AND(ISNUMBER(Cases!D7),Cases!D7&gt;min_number),
((Cases!D8-Cases!D7)/Cases!D7)/(Cases!$B8-Cases!$B7),
"")</f>
        <v>5.9113300492492186E-2</v>
      </c>
      <c r="D4" s="39">
        <f>IF(AND(ISNUMBER(Cases!E7),Cases!E7&gt;min_number),
((Cases!E8-Cases!E7)/Cases!E7)/(Cases!$B8-Cases!$B7),
"")</f>
        <v>0.44137931034394168</v>
      </c>
      <c r="E4" s="39" t="str">
        <f>IF(AND(ISNUMBER(Cases!F7),Cases!F7&gt;min_number),
((Cases!F8-Cases!F7)/Cases!F7)/(Cases!$B8-Cases!$B7),
"")</f>
        <v/>
      </c>
      <c r="F4" s="39" t="str">
        <f>IF(AND(ISNUMBER(Cases!G7),Cases!G7&gt;min_number),
((Cases!G8-Cases!G7)/Cases!G7)/(Cases!$B8-Cases!$B7),
"")</f>
        <v/>
      </c>
      <c r="G4" s="39" t="str">
        <f>IF(AND(ISNUMBER(Cases!H7),Cases!H7&gt;min_number),
((Cases!H8-Cases!H7)/Cases!H7)/(Cases!$B8-Cases!$B7),
"")</f>
        <v/>
      </c>
      <c r="H4" s="39" t="str">
        <f>IF(AND(ISNUMBER(Cases!I7),Cases!I7&gt;min_number),
((Cases!I8-Cases!I7)/Cases!I7)/(Cases!$B8-Cases!$B7),
"")</f>
        <v/>
      </c>
      <c r="I4" s="39" t="str">
        <f>IF(AND(ISNUMBER(Cases!J7),Cases!J7&gt;min_number),
((Cases!J8-Cases!J7)/Cases!J7)/(Cases!$B8-Cases!$B7),
"")</f>
        <v/>
      </c>
      <c r="J4" s="39" t="str">
        <f>IF(AND(ISNUMBER(Cases!K7),Cases!K7&gt;min_number),
((Cases!K8-Cases!K7)/Cases!K7)/(Cases!$B8-Cases!$B7),
"")</f>
        <v/>
      </c>
      <c r="K4" s="39" t="str">
        <f>IF(AND(ISNUMBER(Cases!L7),Cases!L7&gt;min_number),
((Cases!L8-Cases!L7)/Cases!L7)/(Cases!$B8-Cases!$B7),
"")</f>
        <v/>
      </c>
      <c r="L4" s="39">
        <f>IF(AND(ISNUMBER(Cases!M7),Cases!M7&gt;min_number),
((Cases!M8-Cases!M7)/Cases!M7)/(Cases!$B8-Cases!$B7),
"")</f>
        <v>1.2137931034458396</v>
      </c>
      <c r="M4" s="39" t="str">
        <f>IF(AND(ISNUMBER(Cases!N7),Cases!N7&gt;min_number),
((Cases!N8-Cases!N7)/Cases!N7)/(Cases!$B8-Cases!$B7),
"")</f>
        <v/>
      </c>
      <c r="N4" s="39" t="str">
        <f>IF(AND(ISNUMBER(Cases!O7),Cases!O7&gt;min_number),
((Cases!O8-Cases!O7)/Cases!O7)/(Cases!$B8-Cases!$B7),
"")</f>
        <v/>
      </c>
      <c r="O4" s="39" t="str">
        <f>IF(AND(ISNUMBER(Cases!P7),Cases!P7&gt;min_number),
((Cases!P8-Cases!P7)/Cases!P7)/(Cases!$B8-Cases!$B7),
"")</f>
        <v/>
      </c>
      <c r="P4" s="39" t="str">
        <f>IF(AND(ISNUMBER(Cases!Q7),Cases!Q7&gt;min_number),
((Cases!Q8-Cases!Q7)/Cases!Q7)/(Cases!$B8-Cases!$B7),
"")</f>
        <v/>
      </c>
      <c r="Q4" s="39" t="str">
        <f>IF(AND(ISNUMBER(Cases!R7),Cases!R7&gt;min_number),
((Cases!R8-Cases!R7)/Cases!R7)/(Cases!$B8-Cases!$B7),
"")</f>
        <v/>
      </c>
      <c r="R4" s="39" t="str">
        <f>IF(AND(ISNUMBER(Cases!S7),Cases!S7&gt;min_number),
((Cases!S8-Cases!S7)/Cases!S7)/(Cases!$B8-Cases!$B7),
"")</f>
        <v/>
      </c>
      <c r="S4" s="40">
        <f>IF(AND(ISNUMBER(Cases!T7),Cases!T7&gt;min_number),
((Cases!T8-Cases!T7)/Cases!T7)/(Cases!$B8-Cases!$B7),
"")</f>
        <v>0.78996865203603195</v>
      </c>
    </row>
    <row r="5" spans="1:22">
      <c r="A5" s="47">
        <f>Cases!A9</f>
        <v>3</v>
      </c>
      <c r="B5" s="38">
        <f>Cases!B9</f>
        <v>43892.625</v>
      </c>
      <c r="C5" s="39">
        <f>IF(AND(ISNUMBER(Cases!D8),Cases!D8&gt;min_number),
((Cases!D9-Cases!D8)/Cases!D8)/(Cases!$B9-Cases!$B8),
"")</f>
        <v>0.33333333333333331</v>
      </c>
      <c r="D5" s="39">
        <f>IF(AND(ISNUMBER(Cases!E8),Cases!E8&gt;min_number),
((Cases!E9-Cases!E8)/Cases!E8)/(Cases!$B9-Cases!$B8),
"")</f>
        <v>0.13043478260869565</v>
      </c>
      <c r="E5" s="39" t="str">
        <f>IF(AND(ISNUMBER(Cases!F8),Cases!F8&gt;min_number),
((Cases!F9-Cases!F8)/Cases!F8)/(Cases!$B9-Cases!$B8),
"")</f>
        <v/>
      </c>
      <c r="F5" s="39" t="str">
        <f>IF(AND(ISNUMBER(Cases!G8),Cases!G8&gt;min_number),
((Cases!G9-Cases!G8)/Cases!G8)/(Cases!$B9-Cases!$B8),
"")</f>
        <v/>
      </c>
      <c r="G5" s="39" t="str">
        <f>IF(AND(ISNUMBER(Cases!H8),Cases!H8&gt;min_number),
((Cases!H9-Cases!H8)/Cases!H8)/(Cases!$B9-Cases!$B8),
"")</f>
        <v/>
      </c>
      <c r="H5" s="39" t="str">
        <f>IF(AND(ISNUMBER(Cases!I8),Cases!I8&gt;min_number),
((Cases!I9-Cases!I8)/Cases!I8)/(Cases!$B9-Cases!$B8),
"")</f>
        <v/>
      </c>
      <c r="I5" s="39" t="str">
        <f>IF(AND(ISNUMBER(Cases!J8),Cases!J8&gt;min_number),
((Cases!J9-Cases!J8)/Cases!J8)/(Cases!$B9-Cases!$B8),
"")</f>
        <v/>
      </c>
      <c r="J5" s="39" t="str">
        <f>IF(AND(ISNUMBER(Cases!K8),Cases!K8&gt;min_number),
((Cases!K9-Cases!K8)/Cases!K8)/(Cases!$B9-Cases!$B8),
"")</f>
        <v/>
      </c>
      <c r="K5" s="39" t="str">
        <f>IF(AND(ISNUMBER(Cases!L8),Cases!L8&gt;min_number),
((Cases!L9-Cases!L8)/Cases!L8)/(Cases!$B9-Cases!$B8),
"")</f>
        <v/>
      </c>
      <c r="L5" s="39">
        <f>IF(AND(ISNUMBER(Cases!M8),Cases!M8&gt;min_number),
((Cases!M9-Cases!M8)/Cases!M8)/(Cases!$B9-Cases!$B8),
"")</f>
        <v>0.21621621621621623</v>
      </c>
      <c r="M5" s="39" t="str">
        <f>IF(AND(ISNUMBER(Cases!N8),Cases!N8&gt;min_number),
((Cases!N9-Cases!N8)/Cases!N8)/(Cases!$B9-Cases!$B8),
"")</f>
        <v/>
      </c>
      <c r="N5" s="39" t="str">
        <f>IF(AND(ISNUMBER(Cases!O8),Cases!O8&gt;min_number),
((Cases!O9-Cases!O8)/Cases!O8)/(Cases!$B9-Cases!$B8),
"")</f>
        <v/>
      </c>
      <c r="O5" s="39" t="str">
        <f>IF(AND(ISNUMBER(Cases!P8),Cases!P8&gt;min_number),
((Cases!P9-Cases!P8)/Cases!P8)/(Cases!$B9-Cases!$B8),
"")</f>
        <v/>
      </c>
      <c r="P5" s="39" t="str">
        <f>IF(AND(ISNUMBER(Cases!Q8),Cases!Q8&gt;min_number),
((Cases!Q9-Cases!Q8)/Cases!Q8)/(Cases!$B9-Cases!$B8),
"")</f>
        <v/>
      </c>
      <c r="Q5" s="39" t="str">
        <f>IF(AND(ISNUMBER(Cases!R8),Cases!R8&gt;min_number),
((Cases!R9-Cases!R8)/Cases!R8)/(Cases!$B9-Cases!$B8),
"")</f>
        <v/>
      </c>
      <c r="R5" s="39" t="str">
        <f>IF(AND(ISNUMBER(Cases!S8),Cases!S8&gt;min_number),
((Cases!S9-Cases!S8)/Cases!S8)/(Cases!$B9-Cases!$B8),
"")</f>
        <v/>
      </c>
      <c r="S5" s="40">
        <f>IF(AND(ISNUMBER(Cases!T8),Cases!T8&gt;min_number),
((Cases!T9-Cases!T8)/Cases!T8)/(Cases!$B9-Cases!$B8),
"")</f>
        <v>0.21705426356589147</v>
      </c>
    </row>
    <row r="6" spans="1:22">
      <c r="A6" s="47">
        <f>Cases!A10</f>
        <v>4</v>
      </c>
      <c r="B6" s="38">
        <f>Cases!B10</f>
        <v>43893.625</v>
      </c>
      <c r="C6" s="39">
        <f>IF(AND(ISNUMBER(Cases!D9),Cases!D9&gt;min_number),
((Cases!D10-Cases!D9)/Cases!D9)/(Cases!$B10-Cases!$B9),
"")</f>
        <v>0.4</v>
      </c>
      <c r="D6" s="39">
        <f>IF(AND(ISNUMBER(Cases!E9),Cases!E9&gt;min_number),
((Cases!E10-Cases!E9)/Cases!E9)/(Cases!$B10-Cases!$B9),
"")</f>
        <v>0.42307692307692307</v>
      </c>
      <c r="E6" s="39" t="str">
        <f>IF(AND(ISNUMBER(Cases!F9),Cases!F9&gt;min_number),
((Cases!F10-Cases!F9)/Cases!F9)/(Cases!$B10-Cases!$B9),
"")</f>
        <v/>
      </c>
      <c r="F6" s="39" t="str">
        <f>IF(AND(ISNUMBER(Cases!G9),Cases!G9&gt;min_number),
((Cases!G10-Cases!G9)/Cases!G9)/(Cases!$B10-Cases!$B9),
"")</f>
        <v/>
      </c>
      <c r="G6" s="39" t="str">
        <f>IF(AND(ISNUMBER(Cases!H9),Cases!H9&gt;min_number),
((Cases!H10-Cases!H9)/Cases!H9)/(Cases!$B10-Cases!$B9),
"")</f>
        <v/>
      </c>
      <c r="H6" s="39" t="str">
        <f>IF(AND(ISNUMBER(Cases!I9),Cases!I9&gt;min_number),
((Cases!I10-Cases!I9)/Cases!I9)/(Cases!$B10-Cases!$B9),
"")</f>
        <v/>
      </c>
      <c r="I6" s="39" t="str">
        <f>IF(AND(ISNUMBER(Cases!J9),Cases!J9&gt;min_number),
((Cases!J10-Cases!J9)/Cases!J9)/(Cases!$B10-Cases!$B9),
"")</f>
        <v/>
      </c>
      <c r="J6" s="39" t="str">
        <f>IF(AND(ISNUMBER(Cases!K9),Cases!K9&gt;min_number),
((Cases!K10-Cases!K9)/Cases!K9)/(Cases!$B10-Cases!$B9),
"")</f>
        <v/>
      </c>
      <c r="K6" s="39" t="str">
        <f>IF(AND(ISNUMBER(Cases!L9),Cases!L9&gt;min_number),
((Cases!L10-Cases!L9)/Cases!L9)/(Cases!$B10-Cases!$B9),
"")</f>
        <v/>
      </c>
      <c r="L6" s="39">
        <f>IF(AND(ISNUMBER(Cases!M9),Cases!M9&gt;min_number),
((Cases!M10-Cases!M9)/Cases!M9)/(Cases!$B10-Cases!$B9),
"")</f>
        <v>0.14444444444444443</v>
      </c>
      <c r="M6" s="39" t="str">
        <f>IF(AND(ISNUMBER(Cases!N9),Cases!N9&gt;min_number),
((Cases!N10-Cases!N9)/Cases!N9)/(Cases!$B10-Cases!$B9),
"")</f>
        <v/>
      </c>
      <c r="N6" s="39" t="str">
        <f>IF(AND(ISNUMBER(Cases!O9),Cases!O9&gt;min_number),
((Cases!O10-Cases!O9)/Cases!O9)/(Cases!$B10-Cases!$B9),
"")</f>
        <v/>
      </c>
      <c r="O6" s="39" t="str">
        <f>IF(AND(ISNUMBER(Cases!P9),Cases!P9&gt;min_number),
((Cases!P10-Cases!P9)/Cases!P9)/(Cases!$B10-Cases!$B9),
"")</f>
        <v/>
      </c>
      <c r="P6" s="39" t="str">
        <f>IF(AND(ISNUMBER(Cases!Q9),Cases!Q9&gt;min_number),
((Cases!Q10-Cases!Q9)/Cases!Q9)/(Cases!$B10-Cases!$B9),
"")</f>
        <v/>
      </c>
      <c r="Q6" s="39" t="str">
        <f>IF(AND(ISNUMBER(Cases!R9),Cases!R9&gt;min_number),
((Cases!R10-Cases!R9)/Cases!R9)/(Cases!$B10-Cases!$B9),
"")</f>
        <v/>
      </c>
      <c r="R6" s="39" t="str">
        <f>IF(AND(ISNUMBER(Cases!S9),Cases!S9&gt;min_number),
((Cases!S10-Cases!S9)/Cases!S9)/(Cases!$B10-Cases!$B9),
"")</f>
        <v/>
      </c>
      <c r="S6" s="40">
        <f>IF(AND(ISNUMBER(Cases!T9),Cases!T9&gt;min_number),
((Cases!T10-Cases!T9)/Cases!T9)/(Cases!$B10-Cases!$B9),
"")</f>
        <v>0.24840764331210191</v>
      </c>
    </row>
    <row r="7" spans="1:22">
      <c r="A7" s="47">
        <f>Cases!A11</f>
        <v>5</v>
      </c>
      <c r="B7" s="38">
        <f>Cases!B11</f>
        <v>43894.625</v>
      </c>
      <c r="C7" s="39">
        <f>IF(AND(ISNUMBER(Cases!D10),Cases!D10&gt;min_number),
((Cases!D11-Cases!D10)/Cases!D10)/(Cases!$B11-Cases!$B10),
"")</f>
        <v>0.7857142857142857</v>
      </c>
      <c r="D7" s="39">
        <f>IF(AND(ISNUMBER(Cases!E10),Cases!E10&gt;min_number),
((Cases!E11-Cases!E10)/Cases!E10)/(Cases!$B11-Cases!$B10),
"")</f>
        <v>0.29729729729729731</v>
      </c>
      <c r="E7" s="39" t="str">
        <f>IF(AND(ISNUMBER(Cases!F10),Cases!F10&gt;min_number),
((Cases!F11-Cases!F10)/Cases!F10)/(Cases!$B11-Cases!$B10),
"")</f>
        <v/>
      </c>
      <c r="F7" s="39" t="str">
        <f>IF(AND(ISNUMBER(Cases!G10),Cases!G10&gt;min_number),
((Cases!G11-Cases!G10)/Cases!G10)/(Cases!$B11-Cases!$B10),
"")</f>
        <v/>
      </c>
      <c r="G7" s="39" t="str">
        <f>IF(AND(ISNUMBER(Cases!H10),Cases!H10&gt;min_number),
((Cases!H11-Cases!H10)/Cases!H10)/(Cases!$B11-Cases!$B10),
"")</f>
        <v/>
      </c>
      <c r="H7" s="39" t="str">
        <f>IF(AND(ISNUMBER(Cases!I10),Cases!I10&gt;min_number),
((Cases!I11-Cases!I10)/Cases!I10)/(Cases!$B11-Cases!$B10),
"")</f>
        <v/>
      </c>
      <c r="I7" s="39">
        <f>IF(AND(ISNUMBER(Cases!J10),Cases!J10&gt;min_number),
((Cases!J11-Cases!J10)/Cases!J10)/(Cases!$B11-Cases!$B10),
"")</f>
        <v>0</v>
      </c>
      <c r="J7" s="39" t="str">
        <f>IF(AND(ISNUMBER(Cases!K10),Cases!K10&gt;min_number),
((Cases!K11-Cases!K10)/Cases!K10)/(Cases!$B11-Cases!$B10),
"")</f>
        <v/>
      </c>
      <c r="K7" s="39" t="str">
        <f>IF(AND(ISNUMBER(Cases!L10),Cases!L10&gt;min_number),
((Cases!L11-Cases!L10)/Cases!L10)/(Cases!$B11-Cases!$B10),
"")</f>
        <v/>
      </c>
      <c r="L7" s="39">
        <f>IF(AND(ISNUMBER(Cases!M10),Cases!M10&gt;min_number),
((Cases!M11-Cases!M10)/Cases!M10)/(Cases!$B11-Cases!$B10),
"")</f>
        <v>0.11650485436893204</v>
      </c>
      <c r="M7" s="39" t="str">
        <f>IF(AND(ISNUMBER(Cases!N10),Cases!N10&gt;min_number),
((Cases!N11-Cases!N10)/Cases!N10)/(Cases!$B11-Cases!$B10),
"")</f>
        <v/>
      </c>
      <c r="N7" s="39" t="str">
        <f>IF(AND(ISNUMBER(Cases!O10),Cases!O10&gt;min_number),
((Cases!O11-Cases!O10)/Cases!O10)/(Cases!$B11-Cases!$B10),
"")</f>
        <v/>
      </c>
      <c r="O7" s="39" t="str">
        <f>IF(AND(ISNUMBER(Cases!P10),Cases!P10&gt;min_number),
((Cases!P11-Cases!P10)/Cases!P10)/(Cases!$B11-Cases!$B10),
"")</f>
        <v/>
      </c>
      <c r="P7" s="39" t="str">
        <f>IF(AND(ISNUMBER(Cases!Q10),Cases!Q10&gt;min_number),
((Cases!Q11-Cases!Q10)/Cases!Q10)/(Cases!$B11-Cases!$B10),
"")</f>
        <v/>
      </c>
      <c r="Q7" s="39" t="str">
        <f>IF(AND(ISNUMBER(Cases!R10),Cases!R10&gt;min_number),
((Cases!R11-Cases!R10)/Cases!R10)/(Cases!$B11-Cases!$B10),
"")</f>
        <v/>
      </c>
      <c r="R7" s="39" t="str">
        <f>IF(AND(ISNUMBER(Cases!S10),Cases!S10&gt;min_number),
((Cases!S11-Cases!S10)/Cases!S10)/(Cases!$B11-Cases!$B10),
"")</f>
        <v/>
      </c>
      <c r="S7" s="40">
        <f>IF(AND(ISNUMBER(Cases!T10),Cases!T10&gt;min_number),
((Cases!T11-Cases!T10)/Cases!T10)/(Cases!$B11-Cases!$B10),
"")</f>
        <v>0.33673469387755101</v>
      </c>
    </row>
    <row r="8" spans="1:22">
      <c r="A8" s="47">
        <f>Cases!A12</f>
        <v>6</v>
      </c>
      <c r="B8" s="38">
        <f>Cases!B12</f>
        <v>43895.625</v>
      </c>
      <c r="C8" s="39">
        <f>IF(AND(ISNUMBER(Cases!D11),Cases!D11&gt;min_number),
((Cases!D12-Cases!D11)/Cases!D11)/(Cases!$B12-Cases!$B11),
"")</f>
        <v>0.46</v>
      </c>
      <c r="D8" s="39">
        <f>IF(AND(ISNUMBER(Cases!E11),Cases!E11&gt;min_number),
((Cases!E12-Cases!E11)/Cases!E11)/(Cases!$B12-Cases!$B11),
"")</f>
        <v>0.45833333333333331</v>
      </c>
      <c r="E8" s="39" t="str">
        <f>IF(AND(ISNUMBER(Cases!F11),Cases!F11&gt;min_number),
((Cases!F12-Cases!F11)/Cases!F11)/(Cases!$B12-Cases!$B11),
"")</f>
        <v/>
      </c>
      <c r="F8" s="39" t="str">
        <f>IF(AND(ISNUMBER(Cases!G11),Cases!G11&gt;min_number),
((Cases!G12-Cases!G11)/Cases!G11)/(Cases!$B12-Cases!$B11),
"")</f>
        <v/>
      </c>
      <c r="G8" s="39" t="str">
        <f>IF(AND(ISNUMBER(Cases!H11),Cases!H11&gt;min_number),
((Cases!H12-Cases!H11)/Cases!H11)/(Cases!$B12-Cases!$B11),
"")</f>
        <v/>
      </c>
      <c r="H8" s="39" t="str">
        <f>IF(AND(ISNUMBER(Cases!I11),Cases!I11&gt;min_number),
((Cases!I12-Cases!I11)/Cases!I11)/(Cases!$B12-Cases!$B11),
"")</f>
        <v/>
      </c>
      <c r="I8" s="39">
        <f>IF(AND(ISNUMBER(Cases!J11),Cases!J11&gt;min_number),
((Cases!J12-Cases!J11)/Cases!J11)/(Cases!$B12-Cases!$B11),
"")</f>
        <v>0.16666666666666666</v>
      </c>
      <c r="J8" s="39" t="str">
        <f>IF(AND(ISNUMBER(Cases!K11),Cases!K11&gt;min_number),
((Cases!K12-Cases!K11)/Cases!K11)/(Cases!$B12-Cases!$B11),
"")</f>
        <v/>
      </c>
      <c r="K8" s="39" t="str">
        <f>IF(AND(ISNUMBER(Cases!L11),Cases!L11&gt;min_number),
((Cases!L12-Cases!L11)/Cases!L11)/(Cases!$B12-Cases!$B11),
"")</f>
        <v/>
      </c>
      <c r="L8" s="39">
        <f>IF(AND(ISNUMBER(Cases!M11),Cases!M11&gt;min_number),
((Cases!M12-Cases!M11)/Cases!M11)/(Cases!$B12-Cases!$B11),
"")</f>
        <v>0.57391304347826089</v>
      </c>
      <c r="M8" s="39" t="str">
        <f>IF(AND(ISNUMBER(Cases!N11),Cases!N11&gt;min_number),
((Cases!N12-Cases!N11)/Cases!N11)/(Cases!$B12-Cases!$B11),
"")</f>
        <v/>
      </c>
      <c r="N8" s="39" t="str">
        <f>IF(AND(ISNUMBER(Cases!O11),Cases!O11&gt;min_number),
((Cases!O12-Cases!O11)/Cases!O11)/(Cases!$B12-Cases!$B11),
"")</f>
        <v/>
      </c>
      <c r="O8" s="39" t="str">
        <f>IF(AND(ISNUMBER(Cases!P11),Cases!P11&gt;min_number),
((Cases!P12-Cases!P11)/Cases!P11)/(Cases!$B12-Cases!$B11),
"")</f>
        <v/>
      </c>
      <c r="P8" s="39" t="str">
        <f>IF(AND(ISNUMBER(Cases!Q11),Cases!Q11&gt;min_number),
((Cases!Q12-Cases!Q11)/Cases!Q11)/(Cases!$B12-Cases!$B11),
"")</f>
        <v/>
      </c>
      <c r="Q8" s="39" t="str">
        <f>IF(AND(ISNUMBER(Cases!R11),Cases!R11&gt;min_number),
((Cases!R12-Cases!R11)/Cases!R11)/(Cases!$B12-Cases!$B11),
"")</f>
        <v/>
      </c>
      <c r="R8" s="39" t="str">
        <f>IF(AND(ISNUMBER(Cases!S11),Cases!S11&gt;min_number),
((Cases!S12-Cases!S11)/Cases!S11)/(Cases!$B12-Cases!$B11),
"")</f>
        <v/>
      </c>
      <c r="S8" s="40">
        <f>IF(AND(ISNUMBER(Cases!T11),Cases!T11&gt;min_number),
((Cases!T12-Cases!T11)/Cases!T11)/(Cases!$B12-Cases!$B11),
"")</f>
        <v>0.52671755725190839</v>
      </c>
    </row>
    <row r="9" spans="1:22">
      <c r="A9" s="47">
        <f>Cases!A13</f>
        <v>7</v>
      </c>
      <c r="B9" s="38">
        <f>Cases!B13</f>
        <v>43896.625</v>
      </c>
      <c r="C9" s="39">
        <f>IF(AND(ISNUMBER(Cases!D12),Cases!D12&gt;min_number),
((Cases!D13-Cases!D12)/Cases!D12)/(Cases!$B13-Cases!$B12),
"")</f>
        <v>0.31506849315068491</v>
      </c>
      <c r="D9" s="39">
        <f>IF(AND(ISNUMBER(Cases!E12),Cases!E12&gt;min_number),
((Cases!E13-Cases!E12)/Cases!E12)/(Cases!$B13-Cases!$B12),
"")</f>
        <v>0.67142857142857137</v>
      </c>
      <c r="E9" s="39">
        <f>IF(AND(ISNUMBER(Cases!F12),Cases!F12&gt;min_number),
((Cases!F13-Cases!F12)/Cases!F12)/(Cases!$B13-Cases!$B12),
"")</f>
        <v>0.46153846153846156</v>
      </c>
      <c r="F9" s="39" t="str">
        <f>IF(AND(ISNUMBER(Cases!G12),Cases!G12&gt;min_number),
((Cases!G13-Cases!G12)/Cases!G12)/(Cases!$B13-Cases!$B12),
"")</f>
        <v/>
      </c>
      <c r="G9" s="39" t="str">
        <f>IF(AND(ISNUMBER(Cases!H12),Cases!H12&gt;min_number),
((Cases!H13-Cases!H12)/Cases!H12)/(Cases!$B13-Cases!$B12),
"")</f>
        <v/>
      </c>
      <c r="H9" s="39" t="str">
        <f>IF(AND(ISNUMBER(Cases!I12),Cases!I12&gt;min_number),
((Cases!I13-Cases!I12)/Cases!I12)/(Cases!$B13-Cases!$B12),
"")</f>
        <v/>
      </c>
      <c r="I9" s="39">
        <f>IF(AND(ISNUMBER(Cases!J12),Cases!J12&gt;min_number),
((Cases!J13-Cases!J12)/Cases!J12)/(Cases!$B13-Cases!$B12),
"")</f>
        <v>0.14285714285714285</v>
      </c>
      <c r="J9" s="39" t="str">
        <f>IF(AND(ISNUMBER(Cases!K12),Cases!K12&gt;min_number),
((Cases!K13-Cases!K12)/Cases!K12)/(Cases!$B13-Cases!$B12),
"")</f>
        <v/>
      </c>
      <c r="K9" s="39">
        <f>IF(AND(ISNUMBER(Cases!L12),Cases!L12&gt;min_number),
((Cases!L13-Cases!L12)/Cases!L12)/(Cases!$B13-Cases!$B12),
"")</f>
        <v>0</v>
      </c>
      <c r="L9" s="39">
        <f>IF(AND(ISNUMBER(Cases!M12),Cases!M12&gt;min_number),
((Cases!M13-Cases!M12)/Cases!M12)/(Cases!$B13-Cases!$B12),
"")</f>
        <v>0.81767955801104975</v>
      </c>
      <c r="M9" s="39" t="str">
        <f>IF(AND(ISNUMBER(Cases!N12),Cases!N12&gt;min_number),
((Cases!N13-Cases!N12)/Cases!N12)/(Cases!$B13-Cases!$B12),
"")</f>
        <v/>
      </c>
      <c r="N9" s="39" t="str">
        <f>IF(AND(ISNUMBER(Cases!O12),Cases!O12&gt;min_number),
((Cases!O13-Cases!O12)/Cases!O12)/(Cases!$B13-Cases!$B12),
"")</f>
        <v/>
      </c>
      <c r="O9" s="39" t="str">
        <f>IF(AND(ISNUMBER(Cases!P12),Cases!P12&gt;min_number),
((Cases!P13-Cases!P12)/Cases!P12)/(Cases!$B13-Cases!$B12),
"")</f>
        <v/>
      </c>
      <c r="P9" s="39" t="str">
        <f>IF(AND(ISNUMBER(Cases!Q12),Cases!Q12&gt;min_number),
((Cases!Q13-Cases!Q12)/Cases!Q12)/(Cases!$B13-Cases!$B12),
"")</f>
        <v/>
      </c>
      <c r="Q9" s="39" t="str">
        <f>IF(AND(ISNUMBER(Cases!R12),Cases!R12&gt;min_number),
((Cases!R13-Cases!R12)/Cases!R12)/(Cases!$B13-Cases!$B12),
"")</f>
        <v/>
      </c>
      <c r="R9" s="39" t="str">
        <f>IF(AND(ISNUMBER(Cases!S12),Cases!S12&gt;min_number),
((Cases!S13-Cases!S12)/Cases!S12)/(Cases!$B13-Cases!$B12),
"")</f>
        <v/>
      </c>
      <c r="S9" s="40">
        <f>IF(AND(ISNUMBER(Cases!T12),Cases!T12&gt;min_number),
((Cases!T13-Cases!T12)/Cases!T12)/(Cases!$B13-Cases!$B12),
"")</f>
        <v>0.59750000000000003</v>
      </c>
    </row>
    <row r="10" spans="1:22">
      <c r="A10" s="47">
        <f>Cases!A14</f>
        <v>8</v>
      </c>
      <c r="B10" s="38">
        <f>Cases!B14</f>
        <v>43897.625</v>
      </c>
      <c r="C10" s="39">
        <f>IF(AND(ISNUMBER(Cases!D13),Cases!D13&gt;min_number),
((Cases!D14-Cases!D13)/Cases!D13)/(Cases!$B14-Cases!$B13),
"")</f>
        <v>0.77083333333333337</v>
      </c>
      <c r="D10" s="39">
        <f>IF(AND(ISNUMBER(Cases!E13),Cases!E13&gt;min_number),
((Cases!E14-Cases!E13)/Cases!E13)/(Cases!$B14-Cases!$B13),
"")</f>
        <v>0.14529914529914531</v>
      </c>
      <c r="E10" s="39">
        <f>IF(AND(ISNUMBER(Cases!F13),Cases!F13&gt;min_number),
((Cases!F14-Cases!F13)/Cases!F13)/(Cases!$B14-Cases!$B13),
"")</f>
        <v>0.47368421052631576</v>
      </c>
      <c r="F10" s="39" t="str">
        <f>IF(AND(ISNUMBER(Cases!G13),Cases!G13&gt;min_number),
((Cases!G14-Cases!G13)/Cases!G13)/(Cases!$B14-Cases!$B13),
"")</f>
        <v/>
      </c>
      <c r="G10" s="39" t="str">
        <f>IF(AND(ISNUMBER(Cases!H13),Cases!H13&gt;min_number),
((Cases!H14-Cases!H13)/Cases!H13)/(Cases!$B14-Cases!$B13),
"")</f>
        <v/>
      </c>
      <c r="H10" s="39">
        <f>IF(AND(ISNUMBER(Cases!I13),Cases!I13&gt;min_number),
((Cases!I14-Cases!I13)/Cases!I13)/(Cases!$B14-Cases!$B13),
"")</f>
        <v>0.18181818181818182</v>
      </c>
      <c r="I10" s="39">
        <f>IF(AND(ISNUMBER(Cases!J13),Cases!J13&gt;min_number),
((Cases!J14-Cases!J13)/Cases!J13)/(Cases!$B14-Cases!$B13),
"")</f>
        <v>6.25E-2</v>
      </c>
      <c r="J10" s="39" t="str">
        <f>IF(AND(ISNUMBER(Cases!K13),Cases!K13&gt;min_number),
((Cases!K14-Cases!K13)/Cases!K13)/(Cases!$B14-Cases!$B13),
"")</f>
        <v/>
      </c>
      <c r="K10" s="39">
        <f>IF(AND(ISNUMBER(Cases!L13),Cases!L13&gt;min_number),
((Cases!L14-Cases!L13)/Cases!L13)/(Cases!$B14-Cases!$B13),
"")</f>
        <v>5.5555555555555552E-2</v>
      </c>
      <c r="L10" s="39">
        <f>IF(AND(ISNUMBER(Cases!M13),Cases!M13&gt;min_number),
((Cases!M14-Cases!M13)/Cases!M13)/(Cases!$B14-Cases!$B13),
"")</f>
        <v>0.1337386018237082</v>
      </c>
      <c r="M10" s="39" t="str">
        <f>IF(AND(ISNUMBER(Cases!N13),Cases!N13&gt;min_number),
((Cases!N14-Cases!N13)/Cases!N13)/(Cases!$B14-Cases!$B13),
"")</f>
        <v/>
      </c>
      <c r="N10" s="39" t="str">
        <f>IF(AND(ISNUMBER(Cases!O13),Cases!O13&gt;min_number),
((Cases!O14-Cases!O13)/Cases!O13)/(Cases!$B14-Cases!$B13),
"")</f>
        <v/>
      </c>
      <c r="O10" s="39" t="str">
        <f>IF(AND(ISNUMBER(Cases!P13),Cases!P13&gt;min_number),
((Cases!P14-Cases!P13)/Cases!P13)/(Cases!$B14-Cases!$B13),
"")</f>
        <v/>
      </c>
      <c r="P10" s="39" t="str">
        <f>IF(AND(ISNUMBER(Cases!Q13),Cases!Q13&gt;min_number),
((Cases!Q14-Cases!Q13)/Cases!Q13)/(Cases!$B14-Cases!$B13),
"")</f>
        <v/>
      </c>
      <c r="Q10" s="39" t="str">
        <f>IF(AND(ISNUMBER(Cases!R13),Cases!R13&gt;min_number),
((Cases!R14-Cases!R13)/Cases!R13)/(Cases!$B14-Cases!$B13),
"")</f>
        <v/>
      </c>
      <c r="R10" s="39" t="str">
        <f>IF(AND(ISNUMBER(Cases!S13),Cases!S13&gt;min_number),
((Cases!S14-Cases!S13)/Cases!S13)/(Cases!$B14-Cases!$B13),
"")</f>
        <v/>
      </c>
      <c r="S10" s="40">
        <f>IF(AND(ISNUMBER(Cases!T13),Cases!T13&gt;min_number),
((Cases!T14-Cases!T13)/Cases!T13)/(Cases!$B14-Cases!$B13),
"")</f>
        <v>0.24413145539906103</v>
      </c>
    </row>
    <row r="11" spans="1:22">
      <c r="A11" s="47">
        <f>Cases!A15</f>
        <v>9</v>
      </c>
      <c r="B11" s="38">
        <f>Cases!B15</f>
        <v>43898.625</v>
      </c>
      <c r="C11" s="39">
        <f>IF(AND(ISNUMBER(Cases!D14),Cases!D14&gt;min_number),
((Cases!D15-Cases!D14)/Cases!D14)/(Cases!$B15-Cases!$B14),
"")</f>
        <v>7.0588235294117646E-2</v>
      </c>
      <c r="D11" s="39">
        <f>IF(AND(ISNUMBER(Cases!E14),Cases!E14&gt;min_number),
((Cases!E15-Cases!E14)/Cases!E14)/(Cases!$B15-Cases!$B14),
"")</f>
        <v>0.28358208955223879</v>
      </c>
      <c r="E11" s="39">
        <f>IF(AND(ISNUMBER(Cases!F14),Cases!F14&gt;min_number),
((Cases!F15-Cases!F14)/Cases!F14)/(Cases!$B15-Cases!$B14),
"")</f>
        <v>0.42857142857142855</v>
      </c>
      <c r="F11" s="39" t="str">
        <f>IF(AND(ISNUMBER(Cases!G14),Cases!G14&gt;min_number),
((Cases!G15-Cases!G14)/Cases!G14)/(Cases!$B15-Cases!$B14),
"")</f>
        <v/>
      </c>
      <c r="G11" s="39" t="str">
        <f>IF(AND(ISNUMBER(Cases!H14),Cases!H14&gt;min_number),
((Cases!H15-Cases!H14)/Cases!H14)/(Cases!$B15-Cases!$B14),
"")</f>
        <v/>
      </c>
      <c r="H11" s="39">
        <f>IF(AND(ISNUMBER(Cases!I14),Cases!I14&gt;min_number),
((Cases!I15-Cases!I14)/Cases!I14)/(Cases!$B15-Cases!$B14),
"")</f>
        <v>0</v>
      </c>
      <c r="I11" s="39">
        <f>IF(AND(ISNUMBER(Cases!J14),Cases!J14&gt;min_number),
((Cases!J15-Cases!J14)/Cases!J14)/(Cases!$B15-Cases!$B14),
"")</f>
        <v>0.11764705882352941</v>
      </c>
      <c r="J11" s="39" t="str">
        <f>IF(AND(ISNUMBER(Cases!K14),Cases!K14&gt;min_number),
((Cases!K15-Cases!K14)/Cases!K14)/(Cases!$B15-Cases!$B14),
"")</f>
        <v/>
      </c>
      <c r="K11" s="39">
        <f>IF(AND(ISNUMBER(Cases!L14),Cases!L14&gt;min_number),
((Cases!L15-Cases!L14)/Cases!L14)/(Cases!$B15-Cases!$B14),
"")</f>
        <v>0.10526315789473684</v>
      </c>
      <c r="L11" s="39">
        <f>IF(AND(ISNUMBER(Cases!M14),Cases!M14&gt;min_number),
((Cases!M15-Cases!M14)/Cases!M14)/(Cases!$B15-Cases!$B14),
"")</f>
        <v>6.7024128686327081E-2</v>
      </c>
      <c r="M11" s="39">
        <f>IF(AND(ISNUMBER(Cases!N14),Cases!N14&gt;min_number),
((Cases!N15-Cases!N14)/Cases!N14)/(Cases!$B15-Cases!$B14),
"")</f>
        <v>0.46153846153846156</v>
      </c>
      <c r="N11" s="39" t="str">
        <f>IF(AND(ISNUMBER(Cases!O14),Cases!O14&gt;min_number),
((Cases!O15-Cases!O14)/Cases!O14)/(Cases!$B15-Cases!$B14),
"")</f>
        <v/>
      </c>
      <c r="O11" s="39" t="str">
        <f>IF(AND(ISNUMBER(Cases!P14),Cases!P14&gt;min_number),
((Cases!P15-Cases!P14)/Cases!P14)/(Cases!$B15-Cases!$B14),
"")</f>
        <v/>
      </c>
      <c r="P11" s="39" t="str">
        <f>IF(AND(ISNUMBER(Cases!Q14),Cases!Q14&gt;min_number),
((Cases!Q15-Cases!Q14)/Cases!Q14)/(Cases!$B15-Cases!$B14),
"")</f>
        <v/>
      </c>
      <c r="Q11" s="39" t="str">
        <f>IF(AND(ISNUMBER(Cases!R14),Cases!R14&gt;min_number),
((Cases!R15-Cases!R14)/Cases!R14)/(Cases!$B15-Cases!$B14),
"")</f>
        <v/>
      </c>
      <c r="R11" s="39" t="str">
        <f>IF(AND(ISNUMBER(Cases!S14),Cases!S14&gt;min_number),
((Cases!S15-Cases!S14)/Cases!S14)/(Cases!$B15-Cases!$B14),
"")</f>
        <v/>
      </c>
      <c r="S11" s="40">
        <f>IF(AND(ISNUMBER(Cases!T14),Cases!T14&gt;min_number),
((Cases!T15-Cases!T14)/Cases!T14)/(Cases!$B15-Cases!$B14),
"")</f>
        <v>0.13459119496855346</v>
      </c>
    </row>
    <row r="12" spans="1:22">
      <c r="A12" s="47">
        <f>Cases!A16</f>
        <v>10</v>
      </c>
      <c r="B12" s="38">
        <f>Cases!B16</f>
        <v>43899.625</v>
      </c>
      <c r="C12" s="39">
        <f>IF(AND(ISNUMBER(Cases!D15),Cases!D15&gt;min_number),
((Cases!D16-Cases!D15)/Cases!D15)/(Cases!$B16-Cases!$B15),
"")</f>
        <v>0.12087912087912088</v>
      </c>
      <c r="D12" s="39">
        <f>IF(AND(ISNUMBER(Cases!E15),Cases!E15&gt;min_number),
((Cases!E16-Cases!E15)/Cases!E15)/(Cases!$B16-Cases!$B15),
"")</f>
        <v>0.48837209302325579</v>
      </c>
      <c r="E12" s="39">
        <f>IF(AND(ISNUMBER(Cases!F15),Cases!F15&gt;min_number),
((Cases!F16-Cases!F15)/Cases!F15)/(Cases!$B16-Cases!$B15),
"")</f>
        <v>0.2</v>
      </c>
      <c r="F12" s="39" t="str">
        <f>IF(AND(ISNUMBER(Cases!G15),Cases!G15&gt;min_number),
((Cases!G16-Cases!G15)/Cases!G15)/(Cases!$B16-Cases!$B15),
"")</f>
        <v/>
      </c>
      <c r="G12" s="39" t="str">
        <f>IF(AND(ISNUMBER(Cases!H15),Cases!H15&gt;min_number),
((Cases!H16-Cases!H15)/Cases!H15)/(Cases!$B16-Cases!$B15),
"")</f>
        <v/>
      </c>
      <c r="H12" s="39">
        <f>IF(AND(ISNUMBER(Cases!I15),Cases!I15&gt;min_number),
((Cases!I16-Cases!I15)/Cases!I15)/(Cases!$B16-Cases!$B15),
"")</f>
        <v>0.30769230769230771</v>
      </c>
      <c r="I12" s="39">
        <f>IF(AND(ISNUMBER(Cases!J15),Cases!J15&gt;min_number),
((Cases!J16-Cases!J15)/Cases!J15)/(Cases!$B16-Cases!$B15),
"")</f>
        <v>0.36842105263157893</v>
      </c>
      <c r="J12" s="39" t="str">
        <f>IF(AND(ISNUMBER(Cases!K15),Cases!K15&gt;min_number),
((Cases!K16-Cases!K15)/Cases!K15)/(Cases!$B16-Cases!$B15),
"")</f>
        <v/>
      </c>
      <c r="K12" s="39">
        <f>IF(AND(ISNUMBER(Cases!L15),Cases!L15&gt;min_number),
((Cases!L16-Cases!L15)/Cases!L15)/(Cases!$B16-Cases!$B15),
"")</f>
        <v>0.80952380952380953</v>
      </c>
      <c r="L12" s="39">
        <f>IF(AND(ISNUMBER(Cases!M15),Cases!M15&gt;min_number),
((Cases!M16-Cases!M15)/Cases!M15)/(Cases!$B16-Cases!$B15),
"")</f>
        <v>0.21608040201005024</v>
      </c>
      <c r="M12" s="39">
        <f>IF(AND(ISNUMBER(Cases!N15),Cases!N15&gt;min_number),
((Cases!N16-Cases!N15)/Cases!N15)/(Cases!$B16-Cases!$B15),
"")</f>
        <v>-0.10526315789473684</v>
      </c>
      <c r="N12" s="39" t="str">
        <f>IF(AND(ISNUMBER(Cases!O15),Cases!O15&gt;min_number),
((Cases!O16-Cases!O15)/Cases!O15)/(Cases!$B16-Cases!$B15),
"")</f>
        <v/>
      </c>
      <c r="O12" s="39" t="str">
        <f>IF(AND(ISNUMBER(Cases!P15),Cases!P15&gt;min_number),
((Cases!P16-Cases!P15)/Cases!P15)/(Cases!$B16-Cases!$B15),
"")</f>
        <v/>
      </c>
      <c r="P12" s="39" t="str">
        <f>IF(AND(ISNUMBER(Cases!Q15),Cases!Q15&gt;min_number),
((Cases!Q16-Cases!Q15)/Cases!Q15)/(Cases!$B16-Cases!$B15),
"")</f>
        <v/>
      </c>
      <c r="Q12" s="39" t="str">
        <f>IF(AND(ISNUMBER(Cases!R15),Cases!R15&gt;min_number),
((Cases!R16-Cases!R15)/Cases!R15)/(Cases!$B16-Cases!$B15),
"")</f>
        <v/>
      </c>
      <c r="R12" s="39" t="str">
        <f>IF(AND(ISNUMBER(Cases!S15),Cases!S15&gt;min_number),
((Cases!S16-Cases!S15)/Cases!S15)/(Cases!$B16-Cases!$B15),
"")</f>
        <v/>
      </c>
      <c r="S12" s="40">
        <f>IF(AND(ISNUMBER(Cases!T15),Cases!T15&gt;min_number),
((Cases!T16-Cases!T15)/Cases!T15)/(Cases!$B16-Cases!$B15),
"")</f>
        <v>0.26274944567627495</v>
      </c>
    </row>
    <row r="13" spans="1:22">
      <c r="A13" s="47">
        <f>Cases!A17</f>
        <v>11</v>
      </c>
      <c r="B13" s="38">
        <f>Cases!B17</f>
        <v>43900.625</v>
      </c>
      <c r="C13" s="39">
        <f>IF(AND(ISNUMBER(Cases!D16),Cases!D16&gt;min_number),
((Cases!D17-Cases!D16)/Cases!D16)/(Cases!$B17-Cases!$B16),
"")</f>
        <v>0.16176470588235295</v>
      </c>
      <c r="D13" s="39">
        <f>IF(AND(ISNUMBER(Cases!E16),Cases!E16&gt;min_number),
((Cases!E17-Cases!E16)/Cases!E16)/(Cases!$B17-Cases!$B16),
"")</f>
        <v>0.2265625</v>
      </c>
      <c r="E13" s="39">
        <f>IF(AND(ISNUMBER(Cases!F16),Cases!F16&gt;min_number),
((Cases!F17-Cases!F16)/Cases!F16)/(Cases!$B17-Cases!$B16),
"")</f>
        <v>0</v>
      </c>
      <c r="F13" s="39" t="str">
        <f>IF(AND(ISNUMBER(Cases!G16),Cases!G16&gt;min_number),
((Cases!G17-Cases!G16)/Cases!G16)/(Cases!$B17-Cases!$B16),
"")</f>
        <v/>
      </c>
      <c r="G13" s="39" t="str">
        <f>IF(AND(ISNUMBER(Cases!H16),Cases!H16&gt;min_number),
((Cases!H17-Cases!H16)/Cases!H16)/(Cases!$B17-Cases!$B16),
"")</f>
        <v/>
      </c>
      <c r="H13" s="39">
        <f>IF(AND(ISNUMBER(Cases!I16),Cases!I16&gt;min_number),
((Cases!I17-Cases!I16)/Cases!I16)/(Cases!$B17-Cases!$B16),
"")</f>
        <v>0.70588235294117652</v>
      </c>
      <c r="I13" s="39">
        <f>IF(AND(ISNUMBER(Cases!J16),Cases!J16&gt;min_number),
((Cases!J17-Cases!J16)/Cases!J16)/(Cases!$B17-Cases!$B16),
"")</f>
        <v>0.34615384615384615</v>
      </c>
      <c r="J13" s="39" t="str">
        <f>IF(AND(ISNUMBER(Cases!K16),Cases!K16&gt;min_number),
((Cases!K17-Cases!K16)/Cases!K16)/(Cases!$B17-Cases!$B16),
"")</f>
        <v/>
      </c>
      <c r="K13" s="39">
        <f>IF(AND(ISNUMBER(Cases!L16),Cases!L16&gt;min_number),
((Cases!L17-Cases!L16)/Cases!L16)/(Cases!$B17-Cases!$B16),
"")</f>
        <v>0.28947368421052633</v>
      </c>
      <c r="L13" s="39">
        <f>IF(AND(ISNUMBER(Cases!M16),Cases!M16&gt;min_number),
((Cases!M17-Cases!M16)/Cases!M16)/(Cases!$B17-Cases!$B16),
"")</f>
        <v>0</v>
      </c>
      <c r="M13" s="39">
        <f>IF(AND(ISNUMBER(Cases!N16),Cases!N16&gt;min_number),
((Cases!N17-Cases!N16)/Cases!N16)/(Cases!$B17-Cases!$B16),
"")</f>
        <v>0.47058823529411764</v>
      </c>
      <c r="N13" s="39" t="str">
        <f>IF(AND(ISNUMBER(Cases!O16),Cases!O16&gt;min_number),
((Cases!O17-Cases!O16)/Cases!O16)/(Cases!$B17-Cases!$B16),
"")</f>
        <v/>
      </c>
      <c r="O13" s="39">
        <f>IF(AND(ISNUMBER(Cases!P16),Cases!P16&gt;min_number),
((Cases!P17-Cases!P16)/Cases!P16)/(Cases!$B17-Cases!$B16),
"")</f>
        <v>0.83333333333333337</v>
      </c>
      <c r="P13" s="39" t="str">
        <f>IF(AND(ISNUMBER(Cases!Q16),Cases!Q16&gt;min_number),
((Cases!Q17-Cases!Q16)/Cases!Q16)/(Cases!$B17-Cases!$B16),
"")</f>
        <v/>
      </c>
      <c r="Q13" s="39" t="str">
        <f>IF(AND(ISNUMBER(Cases!R16),Cases!R16&gt;min_number),
((Cases!R17-Cases!R16)/Cases!R16)/(Cases!$B17-Cases!$B16),
"")</f>
        <v/>
      </c>
      <c r="R13" s="39" t="str">
        <f>IF(AND(ISNUMBER(Cases!S16),Cases!S16&gt;min_number),
((Cases!S17-Cases!S16)/Cases!S16)/(Cases!$B17-Cases!$B16),
"")</f>
        <v/>
      </c>
      <c r="S13" s="40">
        <f>IF(AND(ISNUMBER(Cases!T16),Cases!T16&gt;min_number),
((Cases!T17-Cases!T16)/Cases!T16)/(Cases!$B17-Cases!$B16),
"")</f>
        <v>0.13784021071115013</v>
      </c>
    </row>
    <row r="14" spans="1:22">
      <c r="A14" s="47">
        <f>Cases!A18</f>
        <v>12</v>
      </c>
      <c r="B14" s="38">
        <f>Cases!B18</f>
        <v>43901.625</v>
      </c>
      <c r="C14" s="39">
        <f>IF(AND(ISNUMBER(Cases!D17),Cases!D17&gt;min_number),
((Cases!D18-Cases!D17)/Cases!D17)/(Cases!$B18-Cases!$B17),
"")</f>
        <v>0.16877637130801687</v>
      </c>
      <c r="D14" s="39">
        <f>IF(AND(ISNUMBER(Cases!E17),Cases!E17&gt;min_number),
((Cases!E18-Cases!E17)/Cases!E17)/(Cases!$B18-Cases!$B17),
"")</f>
        <v>0.16560509554140126</v>
      </c>
      <c r="E14" s="39">
        <f>IF(AND(ISNUMBER(Cases!F17),Cases!F17&gt;min_number),
((Cases!F18-Cases!F17)/Cases!F17)/(Cases!$B18-Cases!$B17),
"")</f>
        <v>0.875</v>
      </c>
      <c r="F14" s="39" t="str">
        <f>IF(AND(ISNUMBER(Cases!G17),Cases!G17&gt;min_number),
((Cases!G18-Cases!G17)/Cases!G17)/(Cases!$B18-Cases!$B17),
"")</f>
        <v/>
      </c>
      <c r="G14" s="39" t="str">
        <f>IF(AND(ISNUMBER(Cases!H17),Cases!H17&gt;min_number),
((Cases!H18-Cases!H17)/Cases!H17)/(Cases!$B18-Cases!$B17),
"")</f>
        <v/>
      </c>
      <c r="H14" s="39">
        <f>IF(AND(ISNUMBER(Cases!I17),Cases!I17&gt;min_number),
((Cases!I18-Cases!I17)/Cases!I17)/(Cases!$B18-Cases!$B17),
"")</f>
        <v>0.65517241379310343</v>
      </c>
      <c r="I14" s="39">
        <f>IF(AND(ISNUMBER(Cases!J17),Cases!J17&gt;min_number),
((Cases!J18-Cases!J17)/Cases!J17)/(Cases!$B18-Cases!$B17),
"")</f>
        <v>0.37142857142857144</v>
      </c>
      <c r="J14" s="39">
        <f>IF(AND(ISNUMBER(Cases!K17),Cases!K17&gt;min_number),
((Cases!K18-Cases!K17)/Cases!K17)/(Cases!$B18-Cases!$B17),
"")</f>
        <v>0.30769230769230771</v>
      </c>
      <c r="K14" s="39">
        <f>IF(AND(ISNUMBER(Cases!L17),Cases!L17&gt;min_number),
((Cases!L18-Cases!L17)/Cases!L17)/(Cases!$B18-Cases!$B17),
"")</f>
        <v>0.53061224489795922</v>
      </c>
      <c r="L14" s="39">
        <f>IF(AND(ISNUMBER(Cases!M17),Cases!M17&gt;min_number),
((Cases!M18-Cases!M17)/Cases!M17)/(Cases!$B18-Cases!$B17),
"")</f>
        <v>0</v>
      </c>
      <c r="M14" s="39">
        <f>IF(AND(ISNUMBER(Cases!N17),Cases!N17&gt;min_number),
((Cases!N18-Cases!N17)/Cases!N17)/(Cases!$B18-Cases!$B17),
"")</f>
        <v>0</v>
      </c>
      <c r="N14" s="39" t="str">
        <f>IF(AND(ISNUMBER(Cases!O17),Cases!O17&gt;min_number),
((Cases!O18-Cases!O17)/Cases!O17)/(Cases!$B18-Cases!$B17),
"")</f>
        <v/>
      </c>
      <c r="O14" s="39">
        <f>IF(AND(ISNUMBER(Cases!P17),Cases!P17&gt;min_number),
((Cases!P18-Cases!P17)/Cases!P17)/(Cases!$B18-Cases!$B17),
"")</f>
        <v>0.18181818181818182</v>
      </c>
      <c r="P14" s="39" t="str">
        <f>IF(AND(ISNUMBER(Cases!Q17),Cases!Q17&gt;min_number),
((Cases!Q18-Cases!Q17)/Cases!Q17)/(Cases!$B18-Cases!$B17),
"")</f>
        <v/>
      </c>
      <c r="Q14" s="39" t="str">
        <f>IF(AND(ISNUMBER(Cases!R17),Cases!R17&gt;min_number),
((Cases!R18-Cases!R17)/Cases!R17)/(Cases!$B18-Cases!$B17),
"")</f>
        <v/>
      </c>
      <c r="R14" s="39" t="str">
        <f>IF(AND(ISNUMBER(Cases!S17),Cases!S17&gt;min_number),
((Cases!S18-Cases!S17)/Cases!S17)/(Cases!$B18-Cases!$B17),
"")</f>
        <v/>
      </c>
      <c r="S14" s="40">
        <f>IF(AND(ISNUMBER(Cases!T17),Cases!T17&gt;min_number),
((Cases!T18-Cases!T17)/Cases!T17)/(Cases!$B18-Cases!$B17),
"")</f>
        <v>0.20910493827160495</v>
      </c>
    </row>
    <row r="15" spans="1:22">
      <c r="A15" s="63">
        <f>Cases!A19</f>
        <v>13</v>
      </c>
      <c r="B15" s="64">
        <f>Cases!B19</f>
        <v>43902.625</v>
      </c>
      <c r="C15" s="65">
        <f>IF(AND(ISNUMBER(Cases!D18),Cases!D18&gt;min_number),
((Cases!D19-Cases!D18)/Cases!D18)/(Cases!$B19-Cases!$B18),
"")</f>
        <v>0.63898916967509023</v>
      </c>
      <c r="D15" s="65">
        <f>IF(AND(ISNUMBER(Cases!E18),Cases!E18&gt;min_number),
((Cases!E19-Cases!E18)/Cases!E18)/(Cases!$B19-Cases!$B18),
"")</f>
        <v>0.36612021857923499</v>
      </c>
      <c r="E15" s="65">
        <f>IF(AND(ISNUMBER(Cases!F18),Cases!F18&gt;min_number),
((Cases!F19-Cases!F18)/Cases!F18)/(Cases!$B19-Cases!$B18),
"")</f>
        <v>0.52222222222222225</v>
      </c>
      <c r="F15" s="65">
        <f>IF(AND(ISNUMBER(Cases!G18),Cases!G18&gt;min_number),
((Cases!G19-Cases!G18)/Cases!G18)/(Cases!$B19-Cases!$B18),
"")</f>
        <v>0.25</v>
      </c>
      <c r="G15" s="65">
        <f>IF(AND(ISNUMBER(Cases!H18),Cases!H18&gt;min_number),
((Cases!H19-Cases!H18)/Cases!H18)/(Cases!$B19-Cases!$B18),
"")</f>
        <v>0.80952380952380953</v>
      </c>
      <c r="H15" s="65">
        <f>IF(AND(ISNUMBER(Cases!I18),Cases!I18&gt;min_number),
((Cases!I19-Cases!I18)/Cases!I18)/(Cases!$B19-Cases!$B18),
"")</f>
        <v>0.83333333333333337</v>
      </c>
      <c r="I15" s="65">
        <f>IF(AND(ISNUMBER(Cases!J18),Cases!J18&gt;min_number),
((Cases!J19-Cases!J18)/Cases!J18)/(Cases!$B19-Cases!$B18),
"")</f>
        <v>1.0625</v>
      </c>
      <c r="J15" s="65">
        <f>IF(AND(ISNUMBER(Cases!K18),Cases!K18&gt;min_number),
((Cases!K19-Cases!K18)/Cases!K18)/(Cases!$B19-Cases!$B18),
"")</f>
        <v>0.35294117647058826</v>
      </c>
      <c r="K15" s="65">
        <f>IF(AND(ISNUMBER(Cases!L18),Cases!L18&gt;min_number),
((Cases!L19-Cases!L18)/Cases!L18)/(Cases!$B19-Cases!$B18),
"")</f>
        <v>0.72</v>
      </c>
      <c r="L15" s="65">
        <f>IF(AND(ISNUMBER(Cases!M18),Cases!M18&gt;min_number),
((Cases!M19-Cases!M18)/Cases!M18)/(Cases!$B19-Cases!$B18),
"")</f>
        <v>0.42148760330578511</v>
      </c>
      <c r="M15" s="65">
        <f>IF(AND(ISNUMBER(Cases!N18),Cases!N18&gt;min_number),
((Cases!N19-Cases!N18)/Cases!N18)/(Cases!$B19-Cases!$B18),
"")</f>
        <v>1.08</v>
      </c>
      <c r="N15" s="65">
        <f>IF(AND(ISNUMBER(Cases!O18),Cases!O18&gt;min_number),
((Cases!O19-Cases!O18)/Cases!O18)/(Cases!$B19-Cases!$B18),
"")</f>
        <v>0</v>
      </c>
      <c r="O15" s="65">
        <f>IF(AND(ISNUMBER(Cases!P18),Cases!P18&gt;min_number),
((Cases!P19-Cases!P18)/Cases!P18)/(Cases!$B19-Cases!$B18),
"")</f>
        <v>0.73076923076923073</v>
      </c>
      <c r="P15" s="65">
        <f>IF(AND(ISNUMBER(Cases!Q18),Cases!Q18&gt;min_number),
((Cases!Q19-Cases!Q18)/Cases!Q18)/(Cases!$B19-Cases!$B18),
"")</f>
        <v>0.8</v>
      </c>
      <c r="Q15" s="65">
        <f>IF(AND(ISNUMBER(Cases!R18),Cases!R18&gt;min_number),
((Cases!R19-Cases!R18)/Cases!R18)/(Cases!$B19-Cases!$B18),
"")</f>
        <v>0.14814814814814814</v>
      </c>
      <c r="R15" s="65" t="str">
        <f>IF(AND(ISNUMBER(Cases!S18),Cases!S18&gt;min_number),
((Cases!S19-Cases!S18)/Cases!S18)/(Cases!$B19-Cases!$B18),
"")</f>
        <v/>
      </c>
      <c r="S15" s="66">
        <f>IF(AND(ISNUMBER(Cases!T18),Cases!T18&gt;min_number),
((Cases!T19-Cases!T18)/Cases!T18)/(Cases!$B19-Cases!$B18),
"")</f>
        <v>0.51180599872367583</v>
      </c>
    </row>
    <row r="16" spans="1:22">
      <c r="A16" s="46">
        <f>Cases!A20</f>
        <v>14</v>
      </c>
      <c r="B16" s="38">
        <f>Cases!B20</f>
        <v>43903.625</v>
      </c>
      <c r="C16" s="39">
        <f>IF(AND(ISNUMBER(Cases!D19),Cases!D19&gt;min_number),
((Cases!D20-Cases!D19)/Cases!D19)/(Cases!$B20-Cases!$B19),
"")</f>
        <v>0</v>
      </c>
      <c r="D16" s="39">
        <f>IF(AND(ISNUMBER(Cases!E19),Cases!E19&gt;min_number),
((Cases!E20-Cases!E19)/Cases!E19)/(Cases!$B20-Cases!$B19),
"")</f>
        <v>0.11600000000000001</v>
      </c>
      <c r="E16" s="39">
        <f>IF(AND(ISNUMBER(Cases!F19),Cases!F19&gt;min_number),
((Cases!F20-Cases!F19)/Cases!F19)/(Cases!$B20-Cases!$B19),
"")</f>
        <v>0.27007299270072993</v>
      </c>
      <c r="F16" s="39">
        <f>IF(AND(ISNUMBER(Cases!G19),Cases!G19&gt;min_number),
((Cases!G20-Cases!G19)/Cases!G19)/(Cases!$B20-Cases!$B19),
"")</f>
        <v>0.46666666666666667</v>
      </c>
      <c r="G16" s="39">
        <f>IF(AND(ISNUMBER(Cases!H19),Cases!H19&gt;min_number),
((Cases!H20-Cases!H19)/Cases!H19)/(Cases!$B20-Cases!$B19),
"")</f>
        <v>0.10526315789473684</v>
      </c>
      <c r="H16" s="39">
        <f>IF(AND(ISNUMBER(Cases!I19),Cases!I19&gt;min_number),
((Cases!I20-Cases!I19)/Cases!I19)/(Cases!$B20-Cases!$B19),
"")</f>
        <v>0.125</v>
      </c>
      <c r="I16" s="39">
        <f>IF(AND(ISNUMBER(Cases!J19),Cases!J19&gt;min_number),
((Cases!J20-Cases!J19)/Cases!J19)/(Cases!$B20-Cases!$B19),
"")</f>
        <v>0.49494949494949497</v>
      </c>
      <c r="J16" s="39">
        <f>IF(AND(ISNUMBER(Cases!K19),Cases!K19&gt;min_number),
((Cases!K20-Cases!K19)/Cases!K19)/(Cases!$B20-Cases!$B19),
"")</f>
        <v>0.43478260869565216</v>
      </c>
      <c r="K16" s="39">
        <f>IF(AND(ISNUMBER(Cases!L19),Cases!L19&gt;min_number),
((Cases!L20-Cases!L19)/Cases!L19)/(Cases!$B20-Cases!$B19),
"")</f>
        <v>0.78294573643410847</v>
      </c>
      <c r="L16" s="39">
        <f>IF(AND(ISNUMBER(Cases!M19),Cases!M19&gt;min_number),
((Cases!M20-Cases!M19)/Cases!M19)/(Cases!$B20-Cases!$B19),
"")</f>
        <v>0.36046511627906974</v>
      </c>
      <c r="M16" s="39">
        <f>IF(AND(ISNUMBER(Cases!N19),Cases!N19&gt;min_number),
((Cases!N20-Cases!N19)/Cases!N19)/(Cases!$B20-Cases!$B19),
"")</f>
        <v>0.96153846153846156</v>
      </c>
      <c r="N16" s="39">
        <f>IF(AND(ISNUMBER(Cases!O19),Cases!O19&gt;min_number),
((Cases!O20-Cases!O19)/Cases!O19)/(Cases!$B20-Cases!$B19),
"")</f>
        <v>1.8571428571428572</v>
      </c>
      <c r="O16" s="39">
        <f>IF(AND(ISNUMBER(Cases!P19),Cases!P19&gt;min_number),
((Cases!P20-Cases!P19)/Cases!P19)/(Cases!$B20-Cases!$B19),
"")</f>
        <v>0.84444444444444444</v>
      </c>
      <c r="P16" s="39">
        <f>IF(AND(ISNUMBER(Cases!Q19),Cases!Q19&gt;min_number),
((Cases!Q20-Cases!Q19)/Cases!Q19)/(Cases!$B20-Cases!$B19),
"")</f>
        <v>0.55555555555555558</v>
      </c>
      <c r="Q16" s="39">
        <f>IF(AND(ISNUMBER(Cases!R19),Cases!R19&gt;min_number),
((Cases!R20-Cases!R19)/Cases!R19)/(Cases!$B20-Cases!$B19),
"")</f>
        <v>0.54838709677419351</v>
      </c>
      <c r="R16" s="39">
        <f>IF(AND(ISNUMBER(Cases!S19),Cases!S19&gt;min_number),
((Cases!S20-Cases!S19)/Cases!S19)/(Cases!$B20-Cases!$B19),
"")</f>
        <v>1.0714285714285714</v>
      </c>
      <c r="S16" s="39">
        <f>IF(AND(ISNUMBER(Cases!T19),Cases!T19&gt;min_number),
((Cases!T20-Cases!T19)/Cases!T19)/(Cases!$B20-Cases!$B19),
"")</f>
        <v>0.29252849303503586</v>
      </c>
    </row>
  </sheetData>
  <conditionalFormatting sqref="C2:S16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A6" sqref="A6:T6"/>
    </sheetView>
  </sheetViews>
  <sheetFormatPr baseColWidth="10" defaultRowHeight="16"/>
  <cols>
    <col min="1" max="1" width="3.6640625" style="5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8" customFormat="1" ht="142">
      <c r="A1" s="9" t="s">
        <v>41</v>
      </c>
      <c r="B1" s="55" t="s">
        <v>38</v>
      </c>
      <c r="C1" s="27" t="s">
        <v>22</v>
      </c>
      <c r="D1" s="27" t="s">
        <v>0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7" t="s">
        <v>13</v>
      </c>
      <c r="R1" s="27" t="s">
        <v>14</v>
      </c>
      <c r="S1" s="27" t="s">
        <v>15</v>
      </c>
      <c r="T1" s="55" t="s">
        <v>39</v>
      </c>
    </row>
    <row r="2" spans="1:20">
      <c r="A2" s="29">
        <v>10</v>
      </c>
      <c r="B2" s="30">
        <v>43899.625</v>
      </c>
      <c r="C2" s="31" t="s">
        <v>19</v>
      </c>
      <c r="D2" s="67"/>
      <c r="E2" s="67"/>
      <c r="F2" s="67"/>
      <c r="G2" s="67"/>
      <c r="H2" s="67"/>
      <c r="I2" s="67"/>
      <c r="J2" s="67"/>
      <c r="K2" s="67"/>
      <c r="L2" s="67"/>
      <c r="M2" s="67">
        <v>2</v>
      </c>
      <c r="N2" s="67"/>
      <c r="O2" s="67"/>
      <c r="P2" s="67"/>
      <c r="Q2" s="67"/>
      <c r="R2" s="67"/>
      <c r="S2" s="67"/>
      <c r="T2" s="68">
        <v>2</v>
      </c>
    </row>
    <row r="3" spans="1:20">
      <c r="A3" s="32">
        <v>11</v>
      </c>
      <c r="B3" s="33">
        <v>43900.625</v>
      </c>
      <c r="C3" s="34" t="s">
        <v>19</v>
      </c>
      <c r="D3" s="69"/>
      <c r="E3" s="69"/>
      <c r="F3" s="69"/>
      <c r="G3" s="69"/>
      <c r="H3" s="69"/>
      <c r="I3" s="69"/>
      <c r="J3" s="69"/>
      <c r="K3" s="69"/>
      <c r="L3" s="69"/>
      <c r="M3" s="69">
        <v>2</v>
      </c>
      <c r="N3" s="69"/>
      <c r="O3" s="69"/>
      <c r="P3" s="69"/>
      <c r="Q3" s="69"/>
      <c r="R3" s="69"/>
      <c r="S3" s="69"/>
      <c r="T3" s="70">
        <v>2</v>
      </c>
    </row>
    <row r="4" spans="1:20">
      <c r="A4" s="29">
        <v>12</v>
      </c>
      <c r="B4" s="30">
        <v>43901.625</v>
      </c>
      <c r="C4" s="31" t="s">
        <v>19</v>
      </c>
      <c r="D4" s="67"/>
      <c r="E4" s="67"/>
      <c r="F4" s="67"/>
      <c r="G4" s="67"/>
      <c r="H4" s="67"/>
      <c r="I4" s="67"/>
      <c r="J4" s="67"/>
      <c r="K4" s="67"/>
      <c r="L4" s="67"/>
      <c r="M4" s="67">
        <v>3</v>
      </c>
      <c r="N4" s="67"/>
      <c r="O4" s="67"/>
      <c r="P4" s="67"/>
      <c r="Q4" s="67"/>
      <c r="R4" s="67"/>
      <c r="S4" s="67"/>
      <c r="T4" s="68">
        <v>3</v>
      </c>
    </row>
    <row r="5" spans="1:20">
      <c r="A5" s="19">
        <v>13</v>
      </c>
      <c r="B5" s="14">
        <v>43902.625</v>
      </c>
      <c r="C5" s="15" t="s">
        <v>19</v>
      </c>
      <c r="D5" s="69">
        <v>1</v>
      </c>
      <c r="E5" s="69">
        <v>1</v>
      </c>
      <c r="F5" s="69"/>
      <c r="G5" s="69"/>
      <c r="H5" s="69"/>
      <c r="I5" s="69"/>
      <c r="J5" s="69"/>
      <c r="K5" s="69"/>
      <c r="L5" s="69"/>
      <c r="M5" s="69">
        <v>3</v>
      </c>
      <c r="N5" s="69"/>
      <c r="O5" s="69"/>
      <c r="P5" s="69"/>
      <c r="Q5" s="69"/>
      <c r="R5" s="69"/>
      <c r="S5" s="69"/>
      <c r="T5" s="70">
        <v>5</v>
      </c>
    </row>
    <row r="6" spans="1:20">
      <c r="A6" s="19">
        <v>14</v>
      </c>
      <c r="B6" s="74">
        <v>43903.625</v>
      </c>
      <c r="C6" s="15" t="s">
        <v>19</v>
      </c>
      <c r="D6" s="72">
        <v>1</v>
      </c>
      <c r="E6" s="72">
        <v>1</v>
      </c>
      <c r="F6" s="72"/>
      <c r="G6" s="72"/>
      <c r="H6" s="72"/>
      <c r="I6" s="72"/>
      <c r="J6" s="72"/>
      <c r="K6" s="72"/>
      <c r="L6" s="72"/>
      <c r="M6" s="72">
        <v>3</v>
      </c>
      <c r="N6" s="72"/>
      <c r="O6" s="72"/>
      <c r="P6" s="72"/>
      <c r="Q6" s="72"/>
      <c r="R6" s="72"/>
      <c r="S6" s="72"/>
      <c r="T6" s="75">
        <v>5</v>
      </c>
    </row>
    <row r="20" spans="2:19">
      <c r="B20" s="35"/>
      <c r="C20" s="35"/>
      <c r="D20" s="35"/>
      <c r="E20" s="35"/>
      <c r="F20" s="35"/>
      <c r="G20" s="35"/>
      <c r="H20" s="35"/>
      <c r="I20" s="35"/>
      <c r="K20" s="35"/>
      <c r="M20" s="35"/>
      <c r="O20" s="35"/>
      <c r="P20" s="35"/>
      <c r="Q20" s="35"/>
      <c r="R20" s="35"/>
      <c r="S20" s="35"/>
    </row>
    <row r="45" spans="18:18">
      <c r="R45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2" sqref="B2"/>
    </sheetView>
  </sheetViews>
  <sheetFormatPr baseColWidth="10" defaultRowHeight="16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>
      <c r="B1" s="1" t="s">
        <v>54</v>
      </c>
      <c r="C1" s="1" t="s">
        <v>89</v>
      </c>
      <c r="D1" s="1" t="s">
        <v>90</v>
      </c>
      <c r="E1" s="1" t="s">
        <v>92</v>
      </c>
      <c r="F1" s="1"/>
      <c r="G1" s="1" t="s">
        <v>94</v>
      </c>
    </row>
    <row r="2" spans="1:8">
      <c r="C2" s="1"/>
      <c r="D2" s="3" t="s">
        <v>91</v>
      </c>
      <c r="E2" s="3" t="s">
        <v>93</v>
      </c>
      <c r="F2" s="1"/>
      <c r="G2" s="1"/>
    </row>
    <row r="3" spans="1:8">
      <c r="C3" s="84">
        <v>43465</v>
      </c>
      <c r="E3">
        <v>2017</v>
      </c>
      <c r="F3" s="3"/>
      <c r="G3" t="s">
        <v>89</v>
      </c>
      <c r="H3" s="71" t="s">
        <v>55</v>
      </c>
    </row>
    <row r="4" spans="1:8">
      <c r="A4" t="s">
        <v>84</v>
      </c>
      <c r="B4" t="s">
        <v>0</v>
      </c>
      <c r="C4">
        <v>11069500</v>
      </c>
      <c r="D4" s="81">
        <v>35673.71</v>
      </c>
      <c r="E4">
        <v>308</v>
      </c>
      <c r="G4" t="s">
        <v>90</v>
      </c>
      <c r="H4" s="71" t="s">
        <v>87</v>
      </c>
    </row>
    <row r="5" spans="1:8">
      <c r="A5" t="s">
        <v>83</v>
      </c>
      <c r="B5" t="s">
        <v>1</v>
      </c>
      <c r="C5">
        <v>13076700</v>
      </c>
      <c r="D5" s="82">
        <v>70542.03</v>
      </c>
      <c r="E5">
        <v>184</v>
      </c>
      <c r="G5" t="s">
        <v>92</v>
      </c>
      <c r="H5" s="71" t="s">
        <v>88</v>
      </c>
    </row>
    <row r="6" spans="1:8">
      <c r="A6" t="s">
        <v>82</v>
      </c>
      <c r="B6" t="s">
        <v>2</v>
      </c>
      <c r="C6">
        <v>3644800</v>
      </c>
      <c r="D6">
        <v>891.12</v>
      </c>
      <c r="E6" s="83">
        <v>4055</v>
      </c>
      <c r="F6" s="83"/>
    </row>
    <row r="7" spans="1:8">
      <c r="A7" t="s">
        <v>81</v>
      </c>
      <c r="B7" t="s">
        <v>3</v>
      </c>
      <c r="C7">
        <v>2511900</v>
      </c>
      <c r="D7" s="81">
        <v>29654.38</v>
      </c>
      <c r="E7">
        <v>84</v>
      </c>
    </row>
    <row r="8" spans="1:8">
      <c r="A8" t="s">
        <v>80</v>
      </c>
      <c r="B8" t="s">
        <v>4</v>
      </c>
      <c r="C8">
        <v>683000</v>
      </c>
      <c r="D8">
        <v>419.84</v>
      </c>
      <c r="E8" s="83">
        <v>1624</v>
      </c>
      <c r="F8" s="83"/>
    </row>
    <row r="9" spans="1:8">
      <c r="A9" t="s">
        <v>79</v>
      </c>
      <c r="B9" t="s">
        <v>5</v>
      </c>
      <c r="C9">
        <v>1841200</v>
      </c>
      <c r="D9">
        <v>755.09</v>
      </c>
      <c r="E9" s="83">
        <v>2424</v>
      </c>
      <c r="F9" s="83"/>
    </row>
    <row r="10" spans="1:8">
      <c r="A10" t="s">
        <v>78</v>
      </c>
      <c r="B10" t="s">
        <v>6</v>
      </c>
      <c r="C10">
        <v>6265800</v>
      </c>
      <c r="D10" s="81">
        <v>21115.67</v>
      </c>
      <c r="E10">
        <v>296</v>
      </c>
    </row>
    <row r="11" spans="1:8">
      <c r="A11" t="s">
        <v>77</v>
      </c>
      <c r="B11" t="s">
        <v>7</v>
      </c>
      <c r="C11">
        <v>1609700</v>
      </c>
      <c r="D11" s="81">
        <v>23292.73</v>
      </c>
      <c r="E11">
        <v>69</v>
      </c>
    </row>
    <row r="12" spans="1:8">
      <c r="A12" t="s">
        <v>76</v>
      </c>
      <c r="B12" t="s">
        <v>8</v>
      </c>
      <c r="C12">
        <v>7982400</v>
      </c>
      <c r="D12" s="81">
        <v>47709.83</v>
      </c>
      <c r="E12">
        <v>167</v>
      </c>
    </row>
    <row r="13" spans="1:8">
      <c r="A13" t="s">
        <v>75</v>
      </c>
      <c r="B13" t="s">
        <v>9</v>
      </c>
      <c r="C13">
        <v>17932700</v>
      </c>
      <c r="D13" s="81">
        <v>34112.74</v>
      </c>
      <c r="E13">
        <v>525</v>
      </c>
    </row>
    <row r="14" spans="1:8">
      <c r="A14" t="s">
        <v>74</v>
      </c>
      <c r="B14" t="s">
        <v>10</v>
      </c>
      <c r="C14">
        <v>4084800</v>
      </c>
      <c r="D14" s="81">
        <v>19858</v>
      </c>
      <c r="E14">
        <v>205</v>
      </c>
    </row>
    <row r="15" spans="1:8">
      <c r="A15" t="s">
        <v>73</v>
      </c>
      <c r="B15" t="s">
        <v>11</v>
      </c>
      <c r="C15">
        <v>990500</v>
      </c>
      <c r="D15" s="81">
        <v>2571.1</v>
      </c>
      <c r="E15">
        <v>387</v>
      </c>
    </row>
    <row r="16" spans="1:8">
      <c r="A16" t="s">
        <v>72</v>
      </c>
      <c r="B16" t="s">
        <v>12</v>
      </c>
      <c r="C16">
        <v>4077900</v>
      </c>
      <c r="D16" s="81">
        <v>18449.990000000002</v>
      </c>
      <c r="E16">
        <v>221</v>
      </c>
    </row>
    <row r="17" spans="1:8">
      <c r="A17" t="s">
        <v>85</v>
      </c>
      <c r="B17" t="s">
        <v>13</v>
      </c>
      <c r="C17">
        <v>2208300</v>
      </c>
      <c r="D17" s="81">
        <v>20452.14</v>
      </c>
      <c r="E17">
        <v>109</v>
      </c>
    </row>
    <row r="18" spans="1:8">
      <c r="A18" t="s">
        <v>71</v>
      </c>
      <c r="B18" t="s">
        <v>14</v>
      </c>
      <c r="C18">
        <v>2896700</v>
      </c>
      <c r="D18" s="81">
        <v>15802.27</v>
      </c>
      <c r="E18">
        <v>183</v>
      </c>
    </row>
    <row r="19" spans="1:8">
      <c r="A19" t="s">
        <v>69</v>
      </c>
      <c r="B19" t="s">
        <v>15</v>
      </c>
      <c r="C19">
        <v>2143100</v>
      </c>
      <c r="D19" s="81">
        <v>16202.37</v>
      </c>
      <c r="E19">
        <v>133</v>
      </c>
    </row>
    <row r="20" spans="1:8">
      <c r="B20" t="s">
        <v>56</v>
      </c>
      <c r="C20">
        <v>83019200</v>
      </c>
      <c r="D20" s="81">
        <v>357578.17</v>
      </c>
      <c r="E20">
        <v>232</v>
      </c>
    </row>
    <row r="21" spans="1:8">
      <c r="B21" t="s">
        <v>57</v>
      </c>
      <c r="C21">
        <v>66823399.999999993</v>
      </c>
    </row>
    <row r="22" spans="1:8">
      <c r="B22" t="s">
        <v>58</v>
      </c>
      <c r="C22">
        <v>12551000</v>
      </c>
    </row>
    <row r="30" spans="1:8">
      <c r="C30" s="83"/>
      <c r="D30" s="83"/>
      <c r="E30" s="83"/>
      <c r="F30" s="83"/>
      <c r="G30" s="83"/>
      <c r="H30" s="83"/>
    </row>
    <row r="32" spans="1:8">
      <c r="C32" s="83"/>
      <c r="D32" s="83"/>
      <c r="E32" s="83"/>
      <c r="F32" s="83"/>
      <c r="G32" s="83"/>
      <c r="H32" s="83"/>
    </row>
    <row r="33" spans="3:8">
      <c r="C33" s="83"/>
      <c r="D33" s="83"/>
      <c r="E33" s="83"/>
      <c r="F33" s="83"/>
      <c r="G33" s="83"/>
      <c r="H33" s="83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B2" sqref="B2"/>
    </sheetView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63</v>
      </c>
      <c r="B2">
        <f>last_DE_Total</f>
        <v>3062</v>
      </c>
      <c r="D2" t="s">
        <v>66</v>
      </c>
      <c r="E2">
        <v>3</v>
      </c>
    </row>
    <row r="3" spans="1:5">
      <c r="A3" t="s">
        <v>65</v>
      </c>
      <c r="B3">
        <v>1000000</v>
      </c>
    </row>
    <row r="4" spans="1:5">
      <c r="A4" t="s">
        <v>64</v>
      </c>
      <c r="B4" s="22">
        <f xml:space="preserve"> LOG(B3/B2,2)</f>
        <v>8.3513100018243858</v>
      </c>
    </row>
    <row r="5" spans="1:5">
      <c r="A5" t="s">
        <v>67</v>
      </c>
      <c r="B5" s="52">
        <f>B4*E2</f>
        <v>25.053930005473156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38</vt:i4>
      </vt:variant>
    </vt:vector>
  </HeadingPairs>
  <TitlesOfParts>
    <vt:vector size="47" baseType="lpstr">
      <vt:lpstr>Links</vt:lpstr>
      <vt:lpstr>Input</vt:lpstr>
      <vt:lpstr>AllDays</vt:lpstr>
      <vt:lpstr>AllDaysTranposed</vt:lpstr>
      <vt:lpstr>Cases</vt:lpstr>
      <vt:lpstr>Cases Change</vt:lpstr>
      <vt:lpstr>Death</vt:lpstr>
      <vt:lpstr>RefPopulation</vt:lpstr>
      <vt:lpstr>When will it be 1 Mill cases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2020-03-13T20:25:49Z</dcterms:modified>
</cp:coreProperties>
</file>