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defaultThemeVersion="124226"/>
  <mc:AlternateContent xmlns:mc="http://schemas.openxmlformats.org/markup-compatibility/2006">
    <mc:Choice Requires="x15">
      <x15ac:absPath xmlns:x15ac="http://schemas.microsoft.com/office/spreadsheetml/2010/11/ac" url="C:\Users\jemio\Downloads\"/>
    </mc:Choice>
  </mc:AlternateContent>
  <xr:revisionPtr revIDLastSave="0" documentId="13_ncr:1_{9803E8A1-C9B9-4A4B-A246-39C93FF5113F}" xr6:coauthVersionLast="47" xr6:coauthVersionMax="47" xr10:uidLastSave="{00000000-0000-0000-0000-000000000000}"/>
  <bookViews>
    <workbookView xWindow="9510" yWindow="0" windowWidth="9780" windowHeight="1017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9" l="1"/>
  <c r="E12" i="9"/>
  <c r="E11" i="9"/>
  <c r="E10" i="9"/>
  <c r="E9" i="9"/>
  <c r="AD26" i="9" l="1"/>
  <c r="BE45" i="9"/>
  <c r="C24" i="9"/>
  <c r="BL14" i="9"/>
  <c r="BN12" i="9"/>
  <c r="BL15" i="9" l="1"/>
  <c r="AI11" i="9" s="1"/>
  <c r="BB40" i="9" l="1"/>
  <c r="BB41" i="9" s="1"/>
  <c r="AX40" i="9"/>
  <c r="AX41" i="9" s="1"/>
  <c r="AX39" i="9"/>
  <c r="AZ39" i="9"/>
  <c r="AX43" i="9" l="1"/>
  <c r="AZ43" i="9"/>
  <c r="BB42" i="9"/>
  <c r="BB44" i="9" s="1"/>
  <c r="AX42" i="9"/>
  <c r="AX44" i="9" s="1"/>
  <c r="BA39" i="9"/>
  <c r="BA43" i="9" s="1"/>
  <c r="AY40" i="9"/>
  <c r="AY41" i="9" s="1"/>
  <c r="AY39" i="9"/>
  <c r="AY43" i="9" s="1"/>
  <c r="AZ40" i="9"/>
  <c r="AZ41" i="9" s="1"/>
  <c r="BB39" i="9"/>
  <c r="BB43" i="9" s="1"/>
  <c r="AZ42" i="9" l="1"/>
  <c r="AY42" i="9"/>
  <c r="AY44" i="9" s="1"/>
  <c r="BA40" i="9"/>
  <c r="AZ44" i="9" l="1"/>
  <c r="BA41" i="9"/>
  <c r="C34" i="9"/>
  <c r="B34" i="9"/>
  <c r="AV24" i="9"/>
  <c r="R24" i="9" s="1"/>
  <c r="AW24" i="9"/>
  <c r="S24" i="9" s="1"/>
  <c r="AU24" i="9"/>
  <c r="M24" i="9" s="1"/>
  <c r="AX8" i="9"/>
  <c r="M8" i="9" s="1"/>
  <c r="H24" i="9"/>
  <c r="I24" i="9" s="1"/>
  <c r="J24" i="9" s="1"/>
  <c r="K24" i="9" s="1"/>
  <c r="L24" i="9" s="1"/>
  <c r="BA42" i="9" l="1"/>
  <c r="E24" i="9"/>
  <c r="D24" i="9"/>
  <c r="B24" i="9"/>
  <c r="I14" i="9"/>
  <c r="J14" i="9" s="1"/>
  <c r="K14" i="9" s="1"/>
  <c r="L14" i="9" s="1"/>
  <c r="BE14" i="9"/>
  <c r="AB14" i="9" s="1"/>
  <c r="AC14" i="9" s="1"/>
  <c r="AD14" i="9" s="1"/>
  <c r="AE14" i="9" s="1"/>
  <c r="AF14" i="9" s="1"/>
  <c r="BD8" i="9"/>
  <c r="AA8" i="9" s="1"/>
  <c r="BA8" i="9"/>
  <c r="AZ9" i="9"/>
  <c r="S9" i="9" s="1"/>
  <c r="BA9" i="9"/>
  <c r="T9" i="9" s="1"/>
  <c r="U9" i="9" s="1"/>
  <c r="V9" i="9" s="1"/>
  <c r="W9" i="9" s="1"/>
  <c r="X9" i="9" s="1"/>
  <c r="Y9" i="9" s="1"/>
  <c r="Z9" i="9" s="1"/>
  <c r="AZ10" i="9"/>
  <c r="S10" i="9" s="1"/>
  <c r="BA10" i="9"/>
  <c r="T10" i="9" s="1"/>
  <c r="U10" i="9" s="1"/>
  <c r="V10" i="9" s="1"/>
  <c r="W10" i="9" s="1"/>
  <c r="X10" i="9" s="1"/>
  <c r="Y10" i="9" s="1"/>
  <c r="Z10" i="9" s="1"/>
  <c r="AY11" i="9"/>
  <c r="O11" i="9" s="1"/>
  <c r="AZ11" i="9"/>
  <c r="S11" i="9" s="1"/>
  <c r="BA11" i="9"/>
  <c r="T11" i="9" s="1"/>
  <c r="U11" i="9" s="1"/>
  <c r="V11" i="9" s="1"/>
  <c r="W11" i="9" s="1"/>
  <c r="X11" i="9" s="1"/>
  <c r="Y11" i="9" s="1"/>
  <c r="Z11" i="9" s="1"/>
  <c r="AZ12" i="9"/>
  <c r="AY14" i="9"/>
  <c r="O14" i="9" s="1"/>
  <c r="P14" i="9" s="1"/>
  <c r="Q14" i="9" s="1"/>
  <c r="R14" i="9" s="1"/>
  <c r="S14" i="9" s="1"/>
  <c r="BB14" i="9"/>
  <c r="V14" i="9" s="1"/>
  <c r="W14" i="9" s="1"/>
  <c r="X14" i="9" s="1"/>
  <c r="Y14" i="9" s="1"/>
  <c r="Z14" i="9" s="1"/>
  <c r="AZ15" i="9"/>
  <c r="BA15" i="9"/>
  <c r="BC15" i="9"/>
  <c r="AX9" i="9"/>
  <c r="M9" i="9" s="1"/>
  <c r="AX10" i="9"/>
  <c r="M10" i="9" s="1"/>
  <c r="AX11" i="9"/>
  <c r="M11" i="9" s="1"/>
  <c r="AX15" i="9"/>
  <c r="N8" i="9"/>
  <c r="O8" i="9" s="1"/>
  <c r="P8" i="9" s="1"/>
  <c r="Q8" i="9" s="1"/>
  <c r="R8" i="9" s="1"/>
  <c r="S8" i="9" s="1"/>
  <c r="AQ13" i="9"/>
  <c r="BA13" i="9" s="1"/>
  <c r="T13" i="9" s="1"/>
  <c r="U13" i="9" s="1"/>
  <c r="V13" i="9" s="1"/>
  <c r="W13" i="9" s="1"/>
  <c r="X13" i="9" s="1"/>
  <c r="Y13" i="9" s="1"/>
  <c r="Z13" i="9" s="1"/>
  <c r="AP13" i="9"/>
  <c r="AZ13" i="9" s="1"/>
  <c r="S13" i="9" s="1"/>
  <c r="AN13" i="9"/>
  <c r="AX13" i="9" s="1"/>
  <c r="M13" i="9" s="1"/>
  <c r="AQ12" i="9"/>
  <c r="BA12" i="9" s="1"/>
  <c r="T12" i="9" s="1"/>
  <c r="U12" i="9" s="1"/>
  <c r="V12" i="9" s="1"/>
  <c r="W12" i="9" s="1"/>
  <c r="X12" i="9" s="1"/>
  <c r="Y12" i="9" s="1"/>
  <c r="Z12" i="9" s="1"/>
  <c r="AN12" i="9"/>
  <c r="AX12" i="9" s="1"/>
  <c r="M12" i="9" s="1"/>
  <c r="N12" i="9" s="1"/>
  <c r="O12" i="9" s="1"/>
  <c r="P12" i="9" s="1"/>
  <c r="BA44" i="9" l="1"/>
  <c r="Q12" i="9"/>
  <c r="R12" i="9" s="1"/>
  <c r="S12" i="9" s="1"/>
  <c r="T8" i="9"/>
  <c r="U8" i="9" s="1"/>
  <c r="V8" i="9" s="1"/>
  <c r="W8" i="9" s="1"/>
  <c r="X8" i="9" s="1"/>
  <c r="Y8" i="9" s="1"/>
  <c r="Z8" i="9" s="1"/>
  <c r="G15" i="9"/>
  <c r="H8" i="9"/>
  <c r="I8" i="9" s="1"/>
  <c r="J8" i="9" s="1"/>
  <c r="K8" i="9" s="1"/>
  <c r="L8" i="9" s="1"/>
  <c r="D15" i="9" l="1"/>
  <c r="E34" i="9" l="1"/>
  <c r="E33" i="9"/>
  <c r="D34" i="9"/>
  <c r="D33" i="9"/>
  <c r="B33" i="9"/>
  <c r="C33" i="9"/>
  <c r="E15" i="9"/>
  <c r="E14" i="9"/>
  <c r="E8" i="9"/>
  <c r="D8" i="9"/>
  <c r="D9" i="9"/>
  <c r="D10" i="9"/>
  <c r="D11" i="9"/>
  <c r="D12" i="9"/>
  <c r="D13" i="9"/>
  <c r="D14" i="9"/>
  <c r="B15" i="9"/>
  <c r="C15" i="9"/>
  <c r="B8" i="9"/>
  <c r="C8" i="9"/>
  <c r="B9" i="9"/>
  <c r="C9" i="9"/>
  <c r="B10" i="9"/>
  <c r="C10" i="9"/>
  <c r="B11" i="9"/>
  <c r="BJ12" i="9" s="1"/>
  <c r="C11" i="9"/>
  <c r="B12" i="9"/>
  <c r="C12" i="9"/>
  <c r="B13" i="9"/>
  <c r="C13" i="9"/>
  <c r="B14" i="9"/>
  <c r="C14" i="9"/>
  <c r="F8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tc={4392D865-1159-46AE-8F54-4B22F1BC459B}</author>
    <author>tc={BD449E2D-2AB4-4631-B574-6C21BE069472}</author>
    <author>tc={92C7B116-889C-4E41-BA3C-2CD38A647595}</author>
    <author>tc={15CEE39E-5EE4-447B-B0A2-19A18B6E38F0}</author>
    <author>tc={3A2814F3-0281-4C18-BD00-5483B1F5C3DF}</author>
    <author>tc={C77799EE-6563-49F5-9A39-79F4842E2BC5}</author>
    <author>tc={2CA5FDE1-3ABC-4BB4-9019-92D43B5492AF}</author>
    <author>Maurizio Gargiulo</author>
    <author>tc={89A026C3-8CB3-4DD7-B623-6E4A823F92C3}</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N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X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N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X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N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X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N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X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H14" authorId="9"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0"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G17" authorId="11" shapeId="0" xr:uid="{92C7B116-889C-4E41-BA3C-2CD38A64759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2" authorId="0" shapeId="0" xr:uid="{286982BC-3AF6-45D0-A8A4-E05ACDEAE6F4}">
      <text>
        <r>
          <rPr>
            <sz val="8"/>
            <color indexed="81"/>
            <rFont val="Tahoma"/>
            <family val="2"/>
          </rPr>
          <t>Commodities on a separate line since CEFF tied to input is used.</t>
        </r>
      </text>
    </comment>
    <comment ref="C24"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5"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1" authorId="0" shapeId="0" xr:uid="{E7F60325-9771-46EB-BE89-0461A9E58C99}">
      <text>
        <r>
          <rPr>
            <sz val="8"/>
            <color indexed="81"/>
            <rFont val="Tahoma"/>
            <family val="2"/>
          </rPr>
          <t>Commodities on a separate line since CEFF tied to input is used.</t>
        </r>
      </text>
    </comment>
    <comment ref="B33" authorId="14" shapeId="0" xr:uid="{C77799EE-6563-49F5-9A39-79F4842E2BC5}">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
Odpowiedź:
    Appendix C.
Hydrogen Transport Infrastructure –
Methodology https://ehb.eu/files/downloads/EHB-Analysing-the-future-demand-supply-and-transport-of-hydrogen-June-2021-v3.pdf#:~:text=For%20all%20three%20shipping%20methods%2C%20the%20fixed,relatively%20minor%2C%20so%20longer%20distances%20make%20the
Odpowiedź:
    Str 72
</t>
      </text>
    </comment>
    <comment ref="BE39" authorId="15" shapeId="0" xr:uid="{2CA5FDE1-3ABC-4BB4-9019-92D43B5492A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Paths to low hydrogen</t>
      </text>
    </comment>
    <comment ref="B43" authorId="16"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3" authorId="16"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3" authorId="16" shapeId="0" xr:uid="{00000000-0006-0000-0000-00000A000000}">
      <text>
        <r>
          <rPr>
            <sz val="8"/>
            <color indexed="81"/>
            <rFont val="Tahoma"/>
            <family val="2"/>
          </rPr>
          <t>Allowed Vintage
- NO 
- YES</t>
        </r>
      </text>
    </comment>
    <comment ref="BE43" authorId="17" shapeId="0" xr:uid="{89A026C3-8CB3-4DD7-B623-6E4A823F92C3}">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https://escholarship.org/content/qt83p5k54m/qt83p5k54m_noSplash_8bb1326c13cfb9aa3d0d376ec26d3e06.pdf?t=s9oa2u</t>
      </text>
    </comment>
    <comment ref="B61"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1" authorId="18"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1" authorId="16"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1" authorId="16"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1" authorId="16"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<sst xmlns="http://schemas.openxmlformats.org/spreadsheetml/2006/main" count="428" uniqueCount="208">
  <si>
    <t>electricity power plants</t>
  </si>
  <si>
    <t>~FI_T</t>
  </si>
  <si>
    <t>TechName</t>
  </si>
  <si>
    <t>*TechDesc</t>
  </si>
  <si>
    <t>Comm-IN</t>
  </si>
  <si>
    <t>Comm-OUT</t>
  </si>
  <si>
    <t>START</t>
  </si>
  <si>
    <t>EFF</t>
  </si>
  <si>
    <t>EFF~2030</t>
  </si>
  <si>
    <t>EFF~2035</t>
  </si>
  <si>
    <t>EFF~2040</t>
  </si>
  <si>
    <t>EFF~2045</t>
  </si>
  <si>
    <t>EFF~2050</t>
  </si>
  <si>
    <t>INVCOST~2025</t>
  </si>
  <si>
    <t>INVCOST~2030</t>
  </si>
  <si>
    <t>INVCOST~2035</t>
  </si>
  <si>
    <t>INVCOST~2040</t>
  </si>
  <si>
    <t>INVCOST~2045</t>
  </si>
  <si>
    <t>INVCOST~2050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</si>
  <si>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</si>
  <si>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</si>
  <si>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</si>
  <si>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</si>
  <si>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</si>
  <si>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</si>
  <si>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</si>
  <si>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</si>
  <si>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</si>
  <si>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</si>
  <si>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</si>
  <si>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</si>
  <si>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</si>
  <si>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</si>
  <si>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</si>
  <si>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</si>
  <si>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zl/kW</t>
  </si>
  <si>
    <t>\I:</t>
  </si>
  <si>
    <t>%</t>
  </si>
  <si>
    <t>Variable cost</t>
  </si>
  <si>
    <t>PJ/GW</t>
  </si>
  <si>
    <t>NRG</t>
  </si>
  <si>
    <t>processes</t>
  </si>
  <si>
    <t>~FI_Process</t>
  </si>
  <si>
    <t>Sets</t>
  </si>
  <si>
    <t>TechDesc</t>
  </si>
  <si>
    <t>Tact</t>
  </si>
  <si>
    <t>Tcap</t>
  </si>
  <si>
    <t>Tslvl</t>
  </si>
  <si>
    <t>PrimaryCG</t>
  </si>
  <si>
    <t>Vintage</t>
  </si>
  <si>
    <t>ELE</t>
  </si>
  <si>
    <t>PJ</t>
  </si>
  <si>
    <t>GW</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</si>
  <si>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</si>
  <si>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</si>
  <si>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</si>
  <si>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</si>
  <si>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</si>
  <si>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</si>
  <si>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</si>
  <si>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</si>
  <si>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</si>
  <si>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</si>
  <si>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</si>
  <si>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</si>
  <si>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</si>
  <si>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</si>
  <si>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</si>
  <si>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</si>
  <si>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</si>
  <si>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Natural Gas</t>
  </si>
  <si>
    <t>HC</t>
  </si>
  <si>
    <t>OIL</t>
  </si>
  <si>
    <t>Biomass</t>
  </si>
  <si>
    <t>static coefficients for combustion emissions</t>
  </si>
  <si>
    <t>~PRCCOMEMI</t>
  </si>
  <si>
    <t>BC</t>
  </si>
  <si>
    <t>OTHER</t>
  </si>
  <si>
    <t>PRE</t>
  </si>
  <si>
    <t>km</t>
  </si>
  <si>
    <t>New Gas Combined Cycle Power Plants</t>
  </si>
  <si>
    <t>New Biomass Power Plants</t>
  </si>
  <si>
    <t>New Onshore Wind Turbines</t>
  </si>
  <si>
    <t>New Offshore Wind Turbines</t>
  </si>
  <si>
    <t>New Hydro Power Plants</t>
  </si>
  <si>
    <t>New PV Power Plants</t>
  </si>
  <si>
    <t>New electrolysers</t>
  </si>
  <si>
    <t>New H2 distribution grid</t>
  </si>
  <si>
    <t>New H2 distribution via trucks</t>
  </si>
  <si>
    <t>New Nuclear Power Plants</t>
  </si>
  <si>
    <t>Onshore Wind Energy</t>
  </si>
  <si>
    <t>Hydro</t>
  </si>
  <si>
    <t>Solar Energy</t>
  </si>
  <si>
    <t>Electricity produced</t>
  </si>
  <si>
    <t>Green H2 produced</t>
  </si>
  <si>
    <t>H2 from pipeline</t>
  </si>
  <si>
    <t>H2 from trucks shipping</t>
  </si>
  <si>
    <t>Offshore Wind Energy</t>
  </si>
  <si>
    <t>Uranium for Nuclear</t>
  </si>
  <si>
    <t>zł/GJ</t>
  </si>
  <si>
    <t>Transformation and Distribution Networks</t>
  </si>
  <si>
    <t>zl/km</t>
  </si>
  <si>
    <t>tys. EUR/MW</t>
  </si>
  <si>
    <t>tys. EUR/MWh</t>
  </si>
  <si>
    <t>Tabela 2.15. Parametry techniczno-ekonomiczne technologii wytwarzania i przesyłowych</t>
  </si>
  <si>
    <t>LIFETIME</t>
  </si>
  <si>
    <t>years</t>
  </si>
  <si>
    <t>INVEST 2020</t>
  </si>
  <si>
    <t>INVEST 2050</t>
  </si>
  <si>
    <t>INVEST 2030</t>
  </si>
  <si>
    <t>FIXOM 2020</t>
  </si>
  <si>
    <t>FIXOM 2030</t>
  </si>
  <si>
    <t>FIXOM 2050</t>
  </si>
  <si>
    <t>VAROM 2020</t>
  </si>
  <si>
    <t>VAROM 2030</t>
  </si>
  <si>
    <t>eur 2020</t>
  </si>
  <si>
    <t>Przelicznik:</t>
  </si>
  <si>
    <t>średni kurs roczny euro 2020</t>
  </si>
  <si>
    <t>zł/kW</t>
  </si>
  <si>
    <t>INVCOST~2020</t>
  </si>
  <si>
    <t>FIXOM~2020</t>
  </si>
  <si>
    <t>M EUR/km</t>
  </si>
  <si>
    <t>STG</t>
  </si>
  <si>
    <t>New battery storage</t>
  </si>
  <si>
    <t>electricity storage</t>
  </si>
  <si>
    <t/>
  </si>
  <si>
    <t>STG_EFF</t>
  </si>
  <si>
    <t>STG_EFF~2025</t>
  </si>
  <si>
    <t>STG_EFF~2030</t>
  </si>
  <si>
    <t>STG_EFF~2035</t>
  </si>
  <si>
    <t>STG_EFF~2040</t>
  </si>
  <si>
    <t>STG_EFF~2045</t>
  </si>
  <si>
    <t>CommGrp</t>
  </si>
  <si>
    <t>NCAP_AFC~DAYNITE</t>
  </si>
  <si>
    <t>* Discharge time</t>
  </si>
  <si>
    <t>* hours per defined timeslice level</t>
  </si>
  <si>
    <t>h</t>
  </si>
  <si>
    <t>INVEST 2025</t>
  </si>
  <si>
    <t>zk/kW</t>
  </si>
  <si>
    <t>EUR/MWh</t>
  </si>
  <si>
    <t>CAPEX</t>
  </si>
  <si>
    <t>OPEX</t>
  </si>
  <si>
    <t>10^6 EUR/km * 4,54 PLN/ EUR = 10^6 * 4,54 PLN/km</t>
  </si>
  <si>
    <t>eur 2021</t>
  </si>
  <si>
    <t>średni kurs roczny euro 2021</t>
  </si>
  <si>
    <t>Roczna wartość popytu WODÓR ODNAWIALNY(mln ton H2)</t>
  </si>
  <si>
    <t>Zał: % transportu cysternami</t>
  </si>
  <si>
    <t>zapotrz z cystern (kg)</t>
  </si>
  <si>
    <t xml:space="preserve">Zał: trailers can hold about 3500–4500 kg of H2 </t>
  </si>
  <si>
    <t>Ile cystern? Szt (KAŻDA JEDZIE 2X DZIENNIE)</t>
  </si>
  <si>
    <t>Zał: truck transport in the USA are in the order of $1/kg/100 km</t>
  </si>
  <si>
    <t>przelicznik</t>
  </si>
  <si>
    <t>średni kurs $ 2020</t>
  </si>
  <si>
    <t>pln</t>
  </si>
  <si>
    <t>ile km w sumie w roku?</t>
  </si>
  <si>
    <t>OPEX (pln/km)</t>
  </si>
  <si>
    <t>cost of the</t>
  </si>
  <si>
    <t>storage tank is $30-50/kgH2</t>
  </si>
  <si>
    <t>PLN/kgH2</t>
  </si>
  <si>
    <t>PLN/zbiornik</t>
  </si>
  <si>
    <t>przybliżam do 1mln za 1 ciężarówke z takim zbiornikiem</t>
  </si>
  <si>
    <t>INVEST = koszt cystern (PLN)/całkowita ilość km w roku</t>
  </si>
  <si>
    <t>mln tonnes/mln tonnes</t>
  </si>
  <si>
    <t>Zapotrz z cysterm (roczna) (mln ton)</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</si>
  <si>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</si>
  <si>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</si>
  <si>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</si>
  <si>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</si>
  <si>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</si>
  <si>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</si>
  <si>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</si>
  <si>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Roczna produkcja teoretycznie</t>
  </si>
  <si>
    <t>ACT</t>
  </si>
  <si>
    <t>ELC_GRID</t>
  </si>
  <si>
    <t>Electricity from the grid total</t>
  </si>
  <si>
    <t>DAYNITE</t>
  </si>
  <si>
    <t>ANNUAL</t>
  </si>
  <si>
    <t>ELC_GRID_RES</t>
  </si>
  <si>
    <t>Electricity from the grid from OZE</t>
  </si>
  <si>
    <t>PRI_GAS_NAT</t>
  </si>
  <si>
    <t>PRI_BIOM</t>
  </si>
  <si>
    <t>PRI_WIND_ON</t>
  </si>
  <si>
    <t>PRI_HYD</t>
  </si>
  <si>
    <t>PRI_SOL</t>
  </si>
  <si>
    <t>ELC_RES</t>
  </si>
  <si>
    <t>ELC</t>
  </si>
  <si>
    <t>PRI_WIND_OFF</t>
  </si>
  <si>
    <t>PRI_URAN</t>
  </si>
  <si>
    <t>SEC_H2G</t>
  </si>
  <si>
    <t>H2G_GRID</t>
  </si>
  <si>
    <t>mln tonnes</t>
  </si>
  <si>
    <t>H2G_TRUCK</t>
  </si>
  <si>
    <t>ELE_NEW_GAS_CCGT</t>
  </si>
  <si>
    <t>ELE_NEW_BIOM</t>
  </si>
  <si>
    <t>ELE_NEW_WIND_ON</t>
  </si>
  <si>
    <t>ELE_NEW_WIND_OFF</t>
  </si>
  <si>
    <t>ELE_NEW_HYDRO</t>
  </si>
  <si>
    <t>ELE_NEW_PV</t>
  </si>
  <si>
    <t>ELE_NEW_NUC</t>
  </si>
  <si>
    <t>STG_NEW_BATT</t>
  </si>
  <si>
    <t>TaD_NEW_H2G_GRID</t>
  </si>
  <si>
    <t>TaD_NEW_H2G_TRUCK</t>
  </si>
  <si>
    <t>NEW_ELZ_H2G</t>
  </si>
  <si>
    <t>\I:NEW_ELZ_H2G</t>
  </si>
  <si>
    <t>Zapotrz.dzienne</t>
  </si>
  <si>
    <t>SUMA</t>
  </si>
  <si>
    <t>AFA~LO</t>
  </si>
  <si>
    <t>NCAP_BND~2030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</si>
</sst>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6">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s>
  <fonts count="165">
    <font>
      <sz val="10"/>
      <name val="Arial"/>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9"/>
      <name val="Arial"/>
      <family val="2"/>
      <charset val="238"/>
    </font>
    <font>
      <sz val="9"/>
      <color indexed="9"/>
      <name val="Arial"/>
      <family val="2"/>
      <charset val="238"/>
    </font>
    <font>
      <b/>
      <sz val="9"/>
      <color indexed="12"/>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b/>
      <sz val="10"/>
      <color theme="1"/>
      <name val="Arial"/>
      <family val="2"/>
      <charset val="238"/>
    </font>
  </fonts>
  <fills count="10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0000FF"/>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72">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thin">
        <color indexed="8"/>
      </top>
      <bottom/>
      <diagonal/>
    </border>
    <border>
      <left/>
      <right/>
      <top style="medium">
        <color rgb="FF000000"/>
      </top>
      <bottom/>
      <diagonal/>
    </border>
    <border>
      <left/>
      <right/>
      <top style="medium">
        <color rgb="FF000000"/>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8"/>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s>
  <cellStyleXfs count="54511">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51" fillId="2" borderId="0" applyNumberFormat="0" applyBorder="0" applyAlignment="0" applyProtection="0"/>
    <xf numFmtId="0" fontId="23"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23"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23"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34"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51" fillId="6" borderId="0" applyNumberFormat="0" applyBorder="0" applyAlignment="0" applyProtection="0"/>
    <xf numFmtId="0" fontId="23"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34"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51" fillId="7" borderId="0" applyNumberFormat="0" applyBorder="0" applyAlignment="0" applyProtection="0"/>
    <xf numFmtId="0" fontId="23"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34"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51" fillId="9" borderId="0" applyNumberFormat="0" applyBorder="0" applyAlignment="0" applyProtection="0"/>
    <xf numFmtId="0" fontId="23"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51" fillId="10" borderId="0" applyNumberFormat="0" applyBorder="0" applyAlignment="0" applyProtection="0"/>
    <xf numFmtId="0" fontId="23"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34"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51" fillId="11" borderId="0" applyNumberFormat="0" applyBorder="0" applyAlignment="0" applyProtection="0"/>
    <xf numFmtId="0" fontId="23"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22"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35"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22"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22"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110"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22"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35"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77" fontId="5" fillId="20" borderId="1">
      <alignment horizontal="center" vertical="center"/>
    </xf>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22"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35"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52" fillId="17" borderId="0" applyNumberFormat="0" applyBorder="0" applyAlignment="0" applyProtection="0"/>
    <xf numFmtId="0" fontId="22"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35"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52" fillId="18" borderId="0" applyNumberFormat="0" applyBorder="0" applyAlignment="0" applyProtection="0"/>
    <xf numFmtId="0" fontId="22"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35"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35"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35"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52" fillId="19" borderId="0" applyNumberFormat="0" applyBorder="0" applyAlignment="0" applyProtection="0"/>
    <xf numFmtId="0" fontId="22"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35"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15" fillId="21" borderId="2" applyNumberFormat="0" applyAlignment="0" applyProtection="0"/>
    <xf numFmtId="0" fontId="12" fillId="3" borderId="0" applyNumberFormat="0" applyBorder="0" applyAlignment="0" applyProtection="0"/>
    <xf numFmtId="0" fontId="12" fillId="3" borderId="0" applyNumberFormat="0" applyBorder="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8" fillId="22" borderId="4" applyNumberFormat="0" applyAlignment="0" applyProtection="0"/>
    <xf numFmtId="0" fontId="18" fillId="22" borderId="4" applyNumberFormat="0" applyAlignment="0" applyProtection="0"/>
    <xf numFmtId="0" fontId="50" fillId="0" borderId="0" applyNumberFormat="0" applyFill="0" applyBorder="0" applyAlignment="0" applyProtection="0"/>
    <xf numFmtId="178" fontId="86" fillId="0" borderId="0">
      <protection locked="0"/>
    </xf>
    <xf numFmtId="0" fontId="87" fillId="0" borderId="0"/>
    <xf numFmtId="0" fontId="88" fillId="0" borderId="0"/>
    <xf numFmtId="179"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53" fillId="7" borderId="3" applyNumberFormat="0" applyAlignment="0" applyProtection="0"/>
    <xf numFmtId="0" fontId="14"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54" fillId="21" borderId="2" applyNumberFormat="0" applyAlignment="0" applyProtection="0"/>
    <xf numFmtId="0" fontId="15"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86" fillId="0" borderId="0">
      <protection locked="0"/>
    </xf>
    <xf numFmtId="170" fontId="5" fillId="0" borderId="0" applyFont="0" applyFill="0" applyBorder="0" applyAlignment="0" applyProtection="0">
      <alignment wrapText="1"/>
    </xf>
    <xf numFmtId="166" fontId="5" fillId="0" borderId="0" applyFont="0" applyFill="0" applyBorder="0" applyAlignment="0" applyProtection="0"/>
    <xf numFmtId="164" fontId="5" fillId="0" borderId="0" applyFont="0" applyFill="0" applyBorder="0" applyAlignment="0" applyProtection="0"/>
    <xf numFmtId="172" fontId="5"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172"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111" fillId="42"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14" fillId="7" borderId="3" applyNumberFormat="0" applyAlignment="0" applyProtection="0"/>
    <xf numFmtId="0" fontId="21" fillId="0" borderId="5" applyNumberFormat="0" applyFill="0" applyAlignment="0" applyProtection="0"/>
    <xf numFmtId="0" fontId="20" fillId="0" borderId="0" applyNumberForma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0" fontId="86" fillId="0" borderId="0">
      <protection locked="0"/>
    </xf>
    <xf numFmtId="0" fontId="89" fillId="0" borderId="0"/>
    <xf numFmtId="0" fontId="11" fillId="4" borderId="0" applyNumberFormat="0" applyBorder="0" applyAlignment="0" applyProtection="0"/>
    <xf numFmtId="0" fontId="11" fillId="4" borderId="0" applyNumberFormat="0" applyBorder="0" applyAlignment="0" applyProtection="0"/>
    <xf numFmtId="38" fontId="74" fillId="23" borderId="0" applyNumberFormat="0" applyBorder="0" applyAlignment="0" applyProtection="0"/>
    <xf numFmtId="0" fontId="11" fillId="4" borderId="0" applyNumberFormat="0" applyBorder="0" applyAlignment="0" applyProtection="0"/>
    <xf numFmtId="0" fontId="90"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1" fillId="0" borderId="0">
      <protection locked="0"/>
    </xf>
    <xf numFmtId="0" fontId="8" fillId="0" borderId="6"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 fillId="0" borderId="7" applyNumberFormat="0" applyFill="0" applyAlignment="0" applyProtection="0"/>
    <xf numFmtId="0" fontId="91" fillId="0" borderId="0">
      <protection locked="0"/>
    </xf>
    <xf numFmtId="0" fontId="9" fillId="0" borderId="7"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1" fillId="0" borderId="0">
      <protection locked="0"/>
    </xf>
    <xf numFmtId="0" fontId="91" fillId="0" borderId="0">
      <protection locked="0"/>
    </xf>
    <xf numFmtId="0" fontId="67" fillId="0" borderId="0" applyNumberFormat="0" applyFill="0" applyBorder="0" applyAlignment="0" applyProtection="0"/>
    <xf numFmtId="0" fontId="92" fillId="0" borderId="9" applyNumberFormat="0" applyFill="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10" fontId="74" fillId="24" borderId="10" applyNumberFormat="0" applyBorder="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4" fontId="70" fillId="0" borderId="0" applyBorder="0">
      <alignment horizontal="right" vertical="center"/>
    </xf>
    <xf numFmtId="4" fontId="70" fillId="0" borderId="11">
      <alignment horizontal="right" vertical="center"/>
    </xf>
    <xf numFmtId="40" fontId="71"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57" fillId="22" borderId="4" applyNumberFormat="0" applyAlignment="0" applyProtection="0"/>
    <xf numFmtId="0" fontId="18"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7" fillId="0" borderId="12" applyNumberFormat="0" applyFill="0" applyAlignment="0" applyProtection="0"/>
    <xf numFmtId="0" fontId="17" fillId="0" borderId="12"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13" fillId="25" borderId="0" applyNumberFormat="0" applyBorder="0" applyAlignment="0" applyProtection="0"/>
    <xf numFmtId="0" fontId="114" fillId="43"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37" fontId="93" fillId="0" borderId="0"/>
    <xf numFmtId="4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29" fillId="0" borderId="0"/>
    <xf numFmtId="0" fontId="2" fillId="0" borderId="0"/>
    <xf numFmtId="0" fontId="4" fillId="0" borderId="0"/>
    <xf numFmtId="0" fontId="73" fillId="0" borderId="0"/>
    <xf numFmtId="0" fontId="80" fillId="0" borderId="0"/>
    <xf numFmtId="0" fontId="73" fillId="0" borderId="0"/>
    <xf numFmtId="0" fontId="33" fillId="0" borderId="0"/>
    <xf numFmtId="0" fontId="33" fillId="0" borderId="0"/>
    <xf numFmtId="0" fontId="83" fillId="0" borderId="0"/>
    <xf numFmtId="0" fontId="73" fillId="0" borderId="0"/>
    <xf numFmtId="0" fontId="73" fillId="0" borderId="0"/>
    <xf numFmtId="0" fontId="73" fillId="0" borderId="0"/>
    <xf numFmtId="0" fontId="75" fillId="0" borderId="0"/>
    <xf numFmtId="0" fontId="33"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33" fillId="0" borderId="0"/>
    <xf numFmtId="0" fontId="84" fillId="0" borderId="0"/>
    <xf numFmtId="0" fontId="33" fillId="0" borderId="0"/>
    <xf numFmtId="0" fontId="33" fillId="0" borderId="0"/>
    <xf numFmtId="0" fontId="80" fillId="0" borderId="0"/>
    <xf numFmtId="0" fontId="33" fillId="0" borderId="0"/>
    <xf numFmtId="0" fontId="80" fillId="0" borderId="0"/>
    <xf numFmtId="0" fontId="33" fillId="0" borderId="0"/>
    <xf numFmtId="0" fontId="115" fillId="0" borderId="0"/>
    <xf numFmtId="0" fontId="79" fillId="0" borderId="0"/>
    <xf numFmtId="0" fontId="83" fillId="0" borderId="0"/>
    <xf numFmtId="0" fontId="7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9" fillId="0" borderId="0"/>
    <xf numFmtId="0" fontId="73" fillId="0" borderId="0"/>
    <xf numFmtId="0" fontId="8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3" fillId="0" borderId="0"/>
    <xf numFmtId="0" fontId="73" fillId="0" borderId="0"/>
    <xf numFmtId="0" fontId="83" fillId="0" borderId="0"/>
    <xf numFmtId="0" fontId="73" fillId="0" borderId="0"/>
    <xf numFmtId="0" fontId="83" fillId="0" borderId="0"/>
    <xf numFmtId="0" fontId="73" fillId="0" borderId="0"/>
    <xf numFmtId="0" fontId="73" fillId="0" borderId="0"/>
    <xf numFmtId="0" fontId="83" fillId="0" borderId="0"/>
    <xf numFmtId="0" fontId="73" fillId="0" borderId="0"/>
    <xf numFmtId="0" fontId="73"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5" fillId="0" borderId="0"/>
    <xf numFmtId="0" fontId="33" fillId="0" borderId="0"/>
    <xf numFmtId="0" fontId="80" fillId="0" borderId="0"/>
    <xf numFmtId="0" fontId="33" fillId="0" borderId="0"/>
    <xf numFmtId="0" fontId="33" fillId="0" borderId="0"/>
    <xf numFmtId="0" fontId="33"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33" fillId="0" borderId="0"/>
    <xf numFmtId="0" fontId="33" fillId="0" borderId="0"/>
    <xf numFmtId="0" fontId="80" fillId="0" borderId="0"/>
    <xf numFmtId="0" fontId="33" fillId="0" borderId="0"/>
    <xf numFmtId="0" fontId="106" fillId="0" borderId="0"/>
    <xf numFmtId="0" fontId="33" fillId="0" borderId="0"/>
    <xf numFmtId="0" fontId="33" fillId="0" borderId="0"/>
    <xf numFmtId="0" fontId="3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27" borderId="13" applyNumberFormat="0" applyFont="0" applyAlignment="0" applyProtection="0"/>
    <xf numFmtId="0" fontId="5" fillId="27" borderId="13" applyNumberFormat="0" applyFont="0" applyAlignment="0" applyProtection="0"/>
    <xf numFmtId="0" fontId="23" fillId="27" borderId="13" applyNumberFormat="0" applyFont="0" applyAlignment="0" applyProtection="0"/>
    <xf numFmtId="0" fontId="16" fillId="21" borderId="3" applyNumberFormat="0" applyAlignment="0" applyProtection="0"/>
    <xf numFmtId="0" fontId="16" fillId="21" borderId="3" applyNumberFormat="0" applyAlignment="0" applyProtection="0"/>
    <xf numFmtId="0" fontId="62" fillId="21" borderId="3" applyNumberFormat="0" applyAlignment="0" applyProtection="0"/>
    <xf numFmtId="0" fontId="62" fillId="21" borderId="3" applyNumberFormat="0" applyAlignment="0" applyProtection="0"/>
    <xf numFmtId="0" fontId="16"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16" fillId="21" borderId="3" applyNumberFormat="0" applyAlignment="0" applyProtection="0"/>
    <xf numFmtId="0" fontId="16" fillId="21" borderId="3" applyNumberFormat="0" applyAlignment="0" applyProtection="0"/>
    <xf numFmtId="0" fontId="62" fillId="21" borderId="3" applyNumberFormat="0" applyAlignment="0" applyProtection="0"/>
    <xf numFmtId="0" fontId="15" fillId="21" borderId="2" applyNumberFormat="0" applyAlignment="0" applyProtection="0"/>
    <xf numFmtId="0" fontId="15" fillId="21" borderId="2" applyNumberFormat="0" applyAlignment="0" applyProtection="0"/>
    <xf numFmtId="10" fontId="5" fillId="0" borderId="0" applyFont="0" applyFill="0" applyBorder="0" applyAlignment="0" applyProtection="0"/>
    <xf numFmtId="9" fontId="7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80"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105" fillId="0" borderId="0" applyFont="0" applyFill="0" applyBorder="0" applyAlignment="0" applyProtection="0"/>
    <xf numFmtId="9" fontId="7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94" fillId="0" borderId="0" applyNumberFormat="0" applyFill="0" applyBorder="0" applyAlignment="0" applyProtection="0">
      <alignment horizontal="center"/>
    </xf>
    <xf numFmtId="4" fontId="95" fillId="25" borderId="14" applyNumberFormat="0" applyProtection="0">
      <alignment vertical="center"/>
    </xf>
    <xf numFmtId="4" fontId="96" fillId="28" borderId="14" applyNumberFormat="0" applyProtection="0">
      <alignment vertical="center"/>
    </xf>
    <xf numFmtId="4" fontId="95" fillId="28" borderId="14" applyNumberFormat="0" applyProtection="0">
      <alignment horizontal="left" vertical="center" indent="1"/>
    </xf>
    <xf numFmtId="0" fontId="95" fillId="28" borderId="14" applyNumberFormat="0" applyProtection="0">
      <alignment horizontal="left" vertical="top" indent="1"/>
    </xf>
    <xf numFmtId="4" fontId="95" fillId="29" borderId="0" applyNumberFormat="0" applyProtection="0">
      <alignment horizontal="left" vertical="center" indent="1"/>
    </xf>
    <xf numFmtId="4" fontId="97" fillId="3" borderId="14" applyNumberFormat="0" applyProtection="0">
      <alignment horizontal="right" vertical="center"/>
    </xf>
    <xf numFmtId="4" fontId="97" fillId="9" borderId="14" applyNumberFormat="0" applyProtection="0">
      <alignment horizontal="right" vertical="center"/>
    </xf>
    <xf numFmtId="4" fontId="97" fillId="17" borderId="14" applyNumberFormat="0" applyProtection="0">
      <alignment horizontal="right" vertical="center"/>
    </xf>
    <xf numFmtId="4" fontId="97" fillId="11" borderId="14" applyNumberFormat="0" applyProtection="0">
      <alignment horizontal="right" vertical="center"/>
    </xf>
    <xf numFmtId="4" fontId="97" fillId="15" borderId="14" applyNumberFormat="0" applyProtection="0">
      <alignment horizontal="right" vertical="center"/>
    </xf>
    <xf numFmtId="4" fontId="97" fillId="19" borderId="14" applyNumberFormat="0" applyProtection="0">
      <alignment horizontal="right" vertical="center"/>
    </xf>
    <xf numFmtId="4" fontId="97" fillId="18" borderId="14" applyNumberFormat="0" applyProtection="0">
      <alignment horizontal="right" vertical="center"/>
    </xf>
    <xf numFmtId="4" fontId="97" fillId="30" borderId="14" applyNumberFormat="0" applyProtection="0">
      <alignment horizontal="right" vertical="center"/>
    </xf>
    <xf numFmtId="4" fontId="97" fillId="10" borderId="14" applyNumberFormat="0" applyProtection="0">
      <alignment horizontal="right" vertical="center"/>
    </xf>
    <xf numFmtId="4" fontId="95" fillId="31" borderId="15" applyNumberFormat="0" applyProtection="0">
      <alignment horizontal="left" vertical="center" indent="1"/>
    </xf>
    <xf numFmtId="4" fontId="97" fillId="32" borderId="0" applyNumberFormat="0" applyProtection="0">
      <alignment horizontal="left" vertical="center" indent="1"/>
    </xf>
    <xf numFmtId="4" fontId="98" fillId="33" borderId="0" applyNumberFormat="0" applyProtection="0">
      <alignment horizontal="left" vertical="center" indent="1"/>
    </xf>
    <xf numFmtId="4" fontId="97" fillId="34" borderId="14" applyNumberFormat="0" applyProtection="0">
      <alignment horizontal="right" vertical="center"/>
    </xf>
    <xf numFmtId="4" fontId="97" fillId="32" borderId="0" applyNumberFormat="0" applyProtection="0">
      <alignment horizontal="left" vertical="center" indent="1"/>
    </xf>
    <xf numFmtId="4" fontId="97" fillId="29" borderId="0" applyNumberFormat="0" applyProtection="0">
      <alignment horizontal="left" vertical="center" indent="1"/>
    </xf>
    <xf numFmtId="0" fontId="5" fillId="33" borderId="14" applyNumberFormat="0" applyProtection="0">
      <alignment horizontal="left" vertical="center" indent="1"/>
    </xf>
    <xf numFmtId="0" fontId="5" fillId="33" borderId="14" applyNumberFormat="0" applyProtection="0">
      <alignment horizontal="left" vertical="top" indent="1"/>
    </xf>
    <xf numFmtId="0" fontId="5" fillId="29" borderId="14" applyNumberFormat="0" applyProtection="0">
      <alignment horizontal="left" vertical="center" indent="1"/>
    </xf>
    <xf numFmtId="0" fontId="5" fillId="29" borderId="14" applyNumberFormat="0" applyProtection="0">
      <alignment horizontal="left" vertical="top" indent="1"/>
    </xf>
    <xf numFmtId="0" fontId="5" fillId="20" borderId="14" applyNumberFormat="0" applyProtection="0">
      <alignment horizontal="left" vertical="center" indent="1"/>
    </xf>
    <xf numFmtId="0" fontId="5" fillId="20" borderId="14" applyNumberFormat="0" applyProtection="0">
      <alignment horizontal="left" vertical="top" indent="1"/>
    </xf>
    <xf numFmtId="0" fontId="5" fillId="35" borderId="14" applyNumberFormat="0" applyProtection="0">
      <alignment horizontal="left" vertical="center" indent="1"/>
    </xf>
    <xf numFmtId="0" fontId="5" fillId="35" borderId="14" applyNumberFormat="0" applyProtection="0">
      <alignment horizontal="left" vertical="top" indent="1"/>
    </xf>
    <xf numFmtId="4" fontId="97" fillId="24" borderId="14" applyNumberFormat="0" applyProtection="0">
      <alignment vertical="center"/>
    </xf>
    <xf numFmtId="4" fontId="99" fillId="24" borderId="14" applyNumberFormat="0" applyProtection="0">
      <alignment vertical="center"/>
    </xf>
    <xf numFmtId="4" fontId="97" fillId="24" borderId="14" applyNumberFormat="0" applyProtection="0">
      <alignment horizontal="left" vertical="center" indent="1"/>
    </xf>
    <xf numFmtId="0" fontId="97" fillId="24" borderId="14" applyNumberFormat="0" applyProtection="0">
      <alignment horizontal="left" vertical="top" indent="1"/>
    </xf>
    <xf numFmtId="4" fontId="97" fillId="32" borderId="14" applyNumberFormat="0" applyProtection="0">
      <alignment horizontal="right" vertical="center"/>
    </xf>
    <xf numFmtId="4" fontId="99" fillId="32" borderId="14" applyNumberFormat="0" applyProtection="0">
      <alignment horizontal="right" vertical="center"/>
    </xf>
    <xf numFmtId="4" fontId="97" fillId="34" borderId="14" applyNumberFormat="0" applyProtection="0">
      <alignment horizontal="left" vertical="center" indent="1"/>
    </xf>
    <xf numFmtId="0" fontId="97" fillId="29" borderId="14" applyNumberFormat="0" applyProtection="0">
      <alignment horizontal="left" vertical="top" indent="1"/>
    </xf>
    <xf numFmtId="4" fontId="100" fillId="36" borderId="0" applyNumberFormat="0" applyProtection="0">
      <alignment horizontal="left" vertical="center" indent="1"/>
    </xf>
    <xf numFmtId="4" fontId="82" fillId="32" borderId="14" applyNumberFormat="0" applyProtection="0">
      <alignment horizontal="right" vertical="center"/>
    </xf>
    <xf numFmtId="0" fontId="12" fillId="3" borderId="0" applyNumberFormat="0" applyBorder="0" applyAlignment="0" applyProtection="0"/>
    <xf numFmtId="0" fontId="70" fillId="26" borderId="10"/>
    <xf numFmtId="0" fontId="5" fillId="0" borderId="0"/>
    <xf numFmtId="0" fontId="28" fillId="0" borderId="0"/>
    <xf numFmtId="0" fontId="115" fillId="0" borderId="0"/>
    <xf numFmtId="0" fontId="115" fillId="0" borderId="0"/>
    <xf numFmtId="0" fontId="28" fillId="0" borderId="0"/>
    <xf numFmtId="0" fontId="115" fillId="0" borderId="0"/>
    <xf numFmtId="0" fontId="115" fillId="0" borderId="0"/>
    <xf numFmtId="0" fontId="117" fillId="0" borderId="0"/>
    <xf numFmtId="0" fontId="117" fillId="0" borderId="0"/>
    <xf numFmtId="0" fontId="117" fillId="0" borderId="0"/>
    <xf numFmtId="0" fontId="115" fillId="0" borderId="0"/>
    <xf numFmtId="0" fontId="115" fillId="0" borderId="0"/>
    <xf numFmtId="0" fontId="115" fillId="0" borderId="0"/>
    <xf numFmtId="0" fontId="5" fillId="0" borderId="0"/>
    <xf numFmtId="0" fontId="5"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71" fillId="0" borderId="0"/>
    <xf numFmtId="0" fontId="5" fillId="0" borderId="0"/>
    <xf numFmtId="0" fontId="5" fillId="0" borderId="0"/>
    <xf numFmtId="0" fontId="5" fillId="0" borderId="0"/>
    <xf numFmtId="0" fontId="74" fillId="0" borderId="0"/>
    <xf numFmtId="0" fontId="74" fillId="0" borderId="0"/>
    <xf numFmtId="0" fontId="74" fillId="0" borderId="0"/>
    <xf numFmtId="0" fontId="23"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115" fillId="0" borderId="0"/>
    <xf numFmtId="0" fontId="23" fillId="0" borderId="0"/>
    <xf numFmtId="0" fontId="74" fillId="0" borderId="0"/>
    <xf numFmtId="0" fontId="115" fillId="0" borderId="0"/>
    <xf numFmtId="0" fontId="74" fillId="0" borderId="0"/>
    <xf numFmtId="0" fontId="23" fillId="0" borderId="0"/>
    <xf numFmtId="0" fontId="115" fillId="0" borderId="0"/>
    <xf numFmtId="0" fontId="23" fillId="0" borderId="0"/>
    <xf numFmtId="0" fontId="23" fillId="0" borderId="0"/>
    <xf numFmtId="0" fontId="115" fillId="0" borderId="0"/>
    <xf numFmtId="0" fontId="23" fillId="0" borderId="0"/>
    <xf numFmtId="0" fontId="26" fillId="37" borderId="16" applyNumberFormat="0" applyProtection="0">
      <alignment horizontal="center" wrapText="1"/>
    </xf>
    <xf numFmtId="0" fontId="26" fillId="37" borderId="17" applyNumberFormat="0" applyAlignment="0" applyProtection="0">
      <alignment wrapText="1"/>
    </xf>
    <xf numFmtId="0" fontId="5" fillId="38" borderId="0" applyNumberFormat="0" applyBorder="0">
      <alignment horizontal="center" wrapText="1"/>
    </xf>
    <xf numFmtId="0" fontId="5" fillId="38" borderId="0" applyNumberFormat="0" applyBorder="0">
      <alignment wrapText="1"/>
    </xf>
    <xf numFmtId="0" fontId="5" fillId="0" borderId="0" applyNumberFormat="0" applyFill="0" applyBorder="0" applyProtection="0">
      <alignment horizontal="right" wrapText="1"/>
    </xf>
    <xf numFmtId="181" fontId="5" fillId="0" borderId="0" applyFill="0" applyBorder="0" applyAlignment="0" applyProtection="0">
      <alignment wrapText="1"/>
    </xf>
    <xf numFmtId="182" fontId="5" fillId="0" borderId="0" applyFill="0" applyBorder="0" applyAlignment="0" applyProtection="0">
      <alignment wrapText="1"/>
    </xf>
    <xf numFmtId="183" fontId="5" fillId="0" borderId="0" applyFill="0" applyBorder="0" applyAlignment="0" applyProtection="0">
      <alignment wrapText="1"/>
    </xf>
    <xf numFmtId="0" fontId="5" fillId="0" borderId="0" applyNumberFormat="0" applyFill="0" applyBorder="0" applyProtection="0">
      <alignment horizontal="right" wrapText="1"/>
    </xf>
    <xf numFmtId="0" fontId="5" fillId="0" borderId="0" applyNumberFormat="0" applyFill="0" applyBorder="0">
      <alignment horizontal="right" wrapText="1"/>
    </xf>
    <xf numFmtId="17" fontId="5" fillId="0" borderId="0" applyFill="0" applyBorder="0">
      <alignment horizontal="right" wrapText="1"/>
    </xf>
    <xf numFmtId="165" fontId="5" fillId="0" borderId="0" applyFill="0" applyBorder="0" applyAlignment="0" applyProtection="0">
      <alignment wrapText="1"/>
    </xf>
    <xf numFmtId="0" fontId="101" fillId="0" borderId="0" applyNumberFormat="0" applyFill="0" applyBorder="0">
      <alignment horizontal="left" wrapText="1"/>
    </xf>
    <xf numFmtId="0" fontId="26" fillId="0" borderId="0" applyNumberFormat="0" applyFill="0" applyBorder="0">
      <alignment horizontal="center" wrapText="1"/>
    </xf>
    <xf numFmtId="0" fontId="26" fillId="0" borderId="0" applyNumberFormat="0" applyFill="0" applyBorder="0">
      <alignment horizontal="center" wrapText="1"/>
    </xf>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21" fillId="0" borderId="5" applyNumberFormat="0" applyFill="0" applyAlignment="0" applyProtection="0"/>
    <xf numFmtId="0" fontId="91" fillId="0" borderId="0">
      <protection locked="0"/>
    </xf>
    <xf numFmtId="0" fontId="21" fillId="0" borderId="5"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0" borderId="0" applyNumberFormat="0" applyFill="0" applyBorder="0" applyAlignment="0" applyProtection="0"/>
    <xf numFmtId="37" fontId="74" fillId="28" borderId="0" applyNumberFormat="0" applyBorder="0" applyAlignment="0" applyProtection="0"/>
    <xf numFmtId="37" fontId="74" fillId="0" borderId="0"/>
    <xf numFmtId="37" fontId="74" fillId="28" borderId="0" applyNumberFormat="0" applyBorder="0" applyAlignment="0" applyProtection="0"/>
    <xf numFmtId="3" fontId="102" fillId="0" borderId="9" applyProtection="0"/>
    <xf numFmtId="0" fontId="5" fillId="27" borderId="13" applyNumberFormat="0" applyFont="0" applyAlignment="0" applyProtection="0"/>
    <xf numFmtId="0" fontId="5"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8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17" fillId="0" borderId="12" applyNumberFormat="0" applyFill="0" applyAlignment="0" applyProtection="0"/>
    <xf numFmtId="167" fontId="5" fillId="0" borderId="0" applyFont="0" applyFill="0" applyBorder="0" applyAlignment="0" applyProtection="0"/>
    <xf numFmtId="175" fontId="71"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84" fontId="103" fillId="0" borderId="0">
      <alignment horizontal="right" vertical="center"/>
    </xf>
    <xf numFmtId="0" fontId="18" fillId="22" borderId="4" applyNumberFormat="0" applyAlignment="0" applyProtection="0"/>
    <xf numFmtId="0" fontId="12"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24" fillId="0" borderId="0" applyNumberFormat="0" applyFill="0" applyBorder="0" applyAlignment="0" applyProtection="0">
      <alignment vertical="center"/>
    </xf>
    <xf numFmtId="189" fontId="5" fillId="0" borderId="0"/>
    <xf numFmtId="0" fontId="5" fillId="0" borderId="0"/>
    <xf numFmtId="0" fontId="5" fillId="0" borderId="0"/>
    <xf numFmtId="0" fontId="5" fillId="0" borderId="0"/>
    <xf numFmtId="0" fontId="5" fillId="0" borderId="0"/>
    <xf numFmtId="0" fontId="5" fillId="0" borderId="0"/>
    <xf numFmtId="188" fontId="4" fillId="0" borderId="0"/>
    <xf numFmtId="49" fontId="128" fillId="73" borderId="0" applyFill="0" applyBorder="0">
      <alignment horizontal="left"/>
    </xf>
    <xf numFmtId="0" fontId="74" fillId="0" borderId="18" applyNumberFormat="0" applyFont="0" applyAlignment="0">
      <alignment vertical="center"/>
    </xf>
    <xf numFmtId="0" fontId="103" fillId="0" borderId="0" applyFill="0" applyBorder="0">
      <alignment vertical="center"/>
    </xf>
    <xf numFmtId="193" fontId="126" fillId="0" borderId="0" applyFill="0" applyBorder="0">
      <alignment horizontal="right" vertical="center"/>
    </xf>
    <xf numFmtId="193" fontId="74" fillId="0" borderId="0" applyFill="0" applyBorder="0">
      <alignment horizontal="right" vertical="center"/>
    </xf>
    <xf numFmtId="190" fontId="74" fillId="0" borderId="0" applyFill="0" applyBorder="0">
      <alignment horizontal="right" vertical="center"/>
    </xf>
    <xf numFmtId="0" fontId="126" fillId="0" borderId="18" applyFill="0" applyBorder="0">
      <alignment vertical="center"/>
    </xf>
    <xf numFmtId="0" fontId="23" fillId="2"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23" fillId="8"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23" fillId="2"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115" fillId="50"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23" fillId="9"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23" fillId="3"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23" fillId="27"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23" fillId="4"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23" fillId="7"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23" fillId="5"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115" fillId="62"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23" fillId="6" borderId="0" applyNumberFormat="0" applyBorder="0" applyAlignment="0" applyProtection="0"/>
    <xf numFmtId="0" fontId="115" fillId="66" borderId="0" applyNumberFormat="0" applyBorder="0" applyAlignment="0" applyProtection="0"/>
    <xf numFmtId="0" fontId="115" fillId="66"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23" fillId="2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23" fillId="7" borderId="0" applyNumberFormat="0" applyBorder="0" applyAlignment="0" applyProtection="0"/>
    <xf numFmtId="0" fontId="115" fillId="70" borderId="0" applyNumberFormat="0" applyBorder="0" applyAlignment="0" applyProtection="0"/>
    <xf numFmtId="0" fontId="115" fillId="70"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51"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51"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51"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51"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51" fillId="7" borderId="0" applyNumberFormat="0" applyBorder="0" applyAlignment="0" applyProtection="0"/>
    <xf numFmtId="49" fontId="70" fillId="0" borderId="10" applyNumberFormat="0" applyFont="0" applyFill="0" applyBorder="0" applyProtection="0">
      <alignment horizontal="left" vertical="center" indent="2"/>
    </xf>
    <xf numFmtId="0" fontId="23" fillId="8"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23" fillId="8" borderId="0" applyNumberFormat="0" applyBorder="0" applyAlignment="0" applyProtection="0"/>
    <xf numFmtId="0" fontId="115" fillId="51" borderId="0" applyNumberFormat="0" applyBorder="0" applyAlignment="0" applyProtection="0"/>
    <xf numFmtId="0" fontId="115" fillId="51"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23" fillId="9" borderId="0" applyNumberFormat="0" applyBorder="0" applyAlignment="0" applyProtection="0"/>
    <xf numFmtId="0" fontId="115" fillId="55" borderId="0" applyNumberFormat="0" applyBorder="0" applyAlignment="0" applyProtection="0"/>
    <xf numFmtId="0" fontId="115" fillId="55"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23" fillId="25"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23" fillId="10"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115" fillId="59"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23" fillId="3"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23" fillId="5" borderId="0" applyNumberFormat="0" applyBorder="0" applyAlignment="0" applyProtection="0"/>
    <xf numFmtId="0" fontId="115" fillId="63" borderId="0" applyNumberFormat="0" applyBorder="0" applyAlignment="0" applyProtection="0"/>
    <xf numFmtId="0" fontId="115" fillId="63"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23" fillId="6"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23" fillId="8" borderId="0" applyNumberFormat="0" applyBorder="0" applyAlignment="0" applyProtection="0"/>
    <xf numFmtId="0" fontId="115" fillId="67" borderId="0" applyNumberFormat="0" applyBorder="0" applyAlignment="0" applyProtection="0"/>
    <xf numFmtId="0" fontId="115" fillId="67"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23" fillId="27"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23" fillId="11" borderId="0" applyNumberFormat="0" applyBorder="0" applyAlignment="0" applyProtection="0"/>
    <xf numFmtId="0" fontId="115" fillId="71" borderId="0" applyNumberFormat="0" applyBorder="0" applyAlignment="0" applyProtection="0"/>
    <xf numFmtId="0" fontId="115" fillId="71"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1"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1"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51"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51"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51" fillId="11" borderId="0" applyNumberFormat="0" applyBorder="0" applyAlignment="0" applyProtection="0"/>
    <xf numFmtId="0" fontId="122" fillId="0" borderId="0" applyNumberFormat="0" applyFont="0" applyFill="0" applyBorder="0" applyProtection="0">
      <alignment horizontal="left" vertical="center" indent="5"/>
    </xf>
    <xf numFmtId="0" fontId="122"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70" fillId="0" borderId="29" applyNumberFormat="0" applyFont="0" applyFill="0" applyBorder="0" applyProtection="0">
      <alignment horizontal="left" vertical="center" indent="5"/>
    </xf>
    <xf numFmtId="0" fontId="118" fillId="0" borderId="0" applyNumberFormat="0" applyFont="0" applyFill="0" applyBorder="0" applyProtection="0">
      <alignment horizontal="left" vertical="center" indent="5"/>
    </xf>
    <xf numFmtId="0" fontId="118" fillId="0" borderId="0" applyNumberFormat="0" applyFont="0" applyFill="0" applyBorder="0" applyProtection="0">
      <alignment horizontal="left" vertical="center" indent="5"/>
    </xf>
    <xf numFmtId="0" fontId="22" fillId="6"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110" fillId="60" borderId="0" applyNumberFormat="0" applyBorder="0" applyAlignment="0" applyProtection="0"/>
    <xf numFmtId="0" fontId="22" fillId="11"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110" fillId="60" borderId="0" applyNumberFormat="0" applyBorder="0" applyAlignment="0" applyProtection="0"/>
    <xf numFmtId="0" fontId="110" fillId="64" borderId="0" applyNumberFormat="0" applyBorder="0" applyAlignment="0" applyProtection="0"/>
    <xf numFmtId="0" fontId="22" fillId="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0" fillId="64" borderId="0" applyNumberFormat="0" applyBorder="0" applyAlignment="0" applyProtection="0"/>
    <xf numFmtId="0" fontId="22" fillId="6"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110" fillId="72" borderId="0" applyNumberFormat="0" applyBorder="0" applyAlignment="0" applyProtection="0"/>
    <xf numFmtId="0" fontId="22" fillId="9"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110" fillId="7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5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5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5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110"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52" fillId="15" borderId="0" applyNumberFormat="0" applyBorder="0" applyAlignment="0" applyProtection="0"/>
    <xf numFmtId="0" fontId="22" fillId="74"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1"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75"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92" fontId="119" fillId="20" borderId="1">
      <alignment horizontal="center" vertical="center"/>
    </xf>
    <xf numFmtId="4" fontId="70" fillId="76" borderId="10">
      <alignment horizontal="right" vertical="center"/>
    </xf>
    <xf numFmtId="4" fontId="121" fillId="40" borderId="10">
      <alignment horizontal="right" vertical="center"/>
    </xf>
    <xf numFmtId="4" fontId="121" fillId="40" borderId="10">
      <alignment horizontal="right" vertical="center"/>
    </xf>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5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5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5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5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5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52" fillId="19" borderId="0" applyNumberFormat="0" applyBorder="0" applyAlignment="0" applyProtection="0"/>
    <xf numFmtId="0" fontId="26" fillId="28" borderId="0" applyNumberFormat="0" applyFont="0" applyAlignment="0">
      <alignment vertical="top"/>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5" fillId="28" borderId="0" applyNumberFormat="0" applyFont="0" applyAlignment="0">
      <alignment vertical="top" wrapText="1"/>
    </xf>
    <xf numFmtId="0" fontId="23" fillId="28" borderId="10"/>
    <xf numFmtId="0" fontId="26" fillId="0" borderId="0">
      <alignment horizontal="center" vertical="center"/>
    </xf>
    <xf numFmtId="0" fontId="135" fillId="80" borderId="0"/>
    <xf numFmtId="0" fontId="26"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5" fillId="81" borderId="19">
      <alignment horizontal="center" vertical="center" wrapText="1"/>
    </xf>
    <xf numFmtId="0" fontId="26" fillId="81" borderId="19">
      <alignment horizontal="center" vertical="center" wrapText="1"/>
    </xf>
    <xf numFmtId="0" fontId="5" fillId="81" borderId="19">
      <alignment horizontal="center" vertical="center" wrapText="1"/>
    </xf>
    <xf numFmtId="0" fontId="12" fillId="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4" fontId="72" fillId="0" borderId="30" applyFill="0" applyBorder="0" applyProtection="0">
      <alignment horizontal="right" vertical="center"/>
    </xf>
    <xf numFmtId="0" fontId="129" fillId="0" borderId="0"/>
    <xf numFmtId="0" fontId="94" fillId="0" borderId="0">
      <alignment horizontal="right"/>
    </xf>
    <xf numFmtId="0" fontId="130" fillId="0" borderId="0"/>
    <xf numFmtId="0" fontId="123" fillId="0" borderId="0"/>
    <xf numFmtId="0" fontId="131" fillId="0" borderId="0"/>
    <xf numFmtId="0" fontId="132" fillId="0" borderId="31" applyNumberFormat="0" applyAlignment="0"/>
    <xf numFmtId="0" fontId="103" fillId="0" borderId="0" applyAlignment="0">
      <alignment horizontal="left"/>
    </xf>
    <xf numFmtId="0" fontId="103" fillId="0" borderId="0">
      <alignment horizontal="right"/>
    </xf>
    <xf numFmtId="190" fontId="103" fillId="0" borderId="0">
      <alignment horizontal="right"/>
    </xf>
    <xf numFmtId="187" fontId="133" fillId="0" borderId="0">
      <alignment horizontal="right"/>
    </xf>
    <xf numFmtId="0" fontId="134" fillId="0" borderId="0"/>
    <xf numFmtId="0" fontId="23" fillId="41" borderId="10"/>
    <xf numFmtId="0" fontId="23" fillId="82" borderId="10"/>
    <xf numFmtId="0" fontId="23" fillId="77" borderId="10"/>
    <xf numFmtId="0" fontId="23" fillId="40" borderId="10"/>
    <xf numFmtId="0" fontId="23" fillId="83" borderId="10"/>
    <xf numFmtId="0" fontId="23" fillId="35" borderId="10"/>
    <xf numFmtId="0" fontId="23" fillId="78" borderId="10"/>
    <xf numFmtId="3" fontId="120" fillId="80" borderId="0" applyNumberFormat="0" applyBorder="0"/>
    <xf numFmtId="3" fontId="120" fillId="84" borderId="0" applyNumberFormat="0" applyBorder="0"/>
    <xf numFmtId="3" fontId="120" fillId="85" borderId="0" applyNumberFormat="0" applyBorder="0"/>
    <xf numFmtId="0" fontId="136" fillId="46" borderId="23" applyNumberFormat="0" applyAlignment="0" applyProtection="0"/>
    <xf numFmtId="0" fontId="137" fillId="46" borderId="23" applyNumberFormat="0" applyAlignment="0" applyProtection="0"/>
    <xf numFmtId="0" fontId="138" fillId="86" borderId="23" applyNumberFormat="0" applyAlignment="0" applyProtection="0"/>
    <xf numFmtId="0" fontId="16" fillId="21" borderId="3" applyNumberFormat="0" applyAlignment="0" applyProtection="0"/>
    <xf numFmtId="0" fontId="124" fillId="79" borderId="3" applyNumberFormat="0" applyAlignment="0" applyProtection="0"/>
    <xf numFmtId="0" fontId="16" fillId="21" borderId="3" applyNumberFormat="0" applyAlignment="0" applyProtection="0"/>
    <xf numFmtId="1"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2" fontId="115" fillId="87" borderId="0"/>
    <xf numFmtId="1" fontId="115" fillId="87" borderId="0"/>
    <xf numFmtId="2"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7"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8" borderId="0"/>
    <xf numFmtId="1" fontId="115" fillId="87" borderId="0"/>
    <xf numFmtId="1" fontId="115" fillId="87" borderId="0"/>
    <xf numFmtId="1" fontId="115" fillId="88" borderId="0"/>
    <xf numFmtId="1" fontId="115" fillId="88" borderId="0"/>
    <xf numFmtId="1" fontId="115" fillId="87" borderId="0"/>
    <xf numFmtId="1" fontId="115" fillId="87" borderId="0"/>
    <xf numFmtId="1" fontId="115" fillId="88" borderId="0"/>
    <xf numFmtId="1" fontId="115" fillId="87" borderId="0"/>
    <xf numFmtId="1" fontId="115" fillId="87" borderId="0"/>
    <xf numFmtId="1" fontId="115" fillId="88" borderId="0"/>
    <xf numFmtId="1" fontId="115" fillId="88" borderId="0"/>
    <xf numFmtId="1" fontId="115" fillId="88" borderId="0"/>
    <xf numFmtId="1" fontId="115" fillId="87" borderId="0"/>
    <xf numFmtId="1" fontId="115" fillId="88" borderId="0"/>
    <xf numFmtId="1" fontId="115" fillId="87" borderId="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49" fontId="5" fillId="76" borderId="32">
      <alignment vertical="top" wrapText="1"/>
    </xf>
    <xf numFmtId="0" fontId="139" fillId="89" borderId="33" applyProtection="0">
      <alignment horizontal="center" vertical="center"/>
    </xf>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 fontId="125" fillId="0" borderId="19" applyFont="0" applyFill="0" applyBorder="0" applyAlignment="0">
      <alignment horizontal="center"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91" fontId="5" fillId="0" borderId="0" applyFill="0" applyBorder="0" applyAlignment="0" applyProtection="0"/>
    <xf numFmtId="186"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86" fontId="51"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6"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86"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23"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12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97"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51"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43"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86" fontId="51" fillId="0" borderId="0" applyFont="0" applyFill="0" applyBorder="0" applyAlignment="0" applyProtection="0"/>
    <xf numFmtId="178" fontId="86" fillId="0" borderId="0">
      <protection locked="0"/>
    </xf>
    <xf numFmtId="0" fontId="87" fillId="0" borderId="0"/>
    <xf numFmtId="0" fontId="88" fillId="0" borderId="0"/>
    <xf numFmtId="179"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53"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4"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36" fillId="7" borderId="3" applyNumberFormat="0" applyAlignment="0" applyProtection="0"/>
    <xf numFmtId="0" fontId="14" fillId="7" borderId="3" applyNumberFormat="0" applyAlignment="0" applyProtection="0"/>
    <xf numFmtId="0" fontId="14" fillId="7" borderId="3" applyNumberFormat="0" applyAlignment="0" applyProtection="0"/>
    <xf numFmtId="0" fontId="53"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54"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15"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37" fillId="21" borderId="2" applyNumberFormat="0" applyAlignment="0" applyProtection="0"/>
    <xf numFmtId="0" fontId="15" fillId="21" borderId="2" applyNumberFormat="0" applyAlignment="0" applyProtection="0"/>
    <xf numFmtId="0" fontId="15" fillId="21" borderId="2" applyNumberFormat="0" applyAlignment="0" applyProtection="0"/>
    <xf numFmtId="0" fontId="54" fillId="21" borderId="2" applyNumberFormat="0" applyAlignment="0" applyProtection="0"/>
    <xf numFmtId="0" fontId="86" fillId="0" borderId="0">
      <protection locked="0"/>
    </xf>
    <xf numFmtId="170" fontId="5" fillId="0" borderId="0" applyFont="0" applyFill="0" applyBorder="0" applyAlignment="0" applyProtection="0">
      <alignment wrapText="1"/>
    </xf>
    <xf numFmtId="41" fontId="5" fillId="0" borderId="0" applyFont="0" applyFill="0" applyBorder="0" applyAlignment="0" applyProtection="0"/>
    <xf numFmtId="164"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172" fontId="5" fillId="0" borderId="0" applyFont="0" applyFill="0" applyBorder="0" applyAlignment="0" applyProtection="0"/>
    <xf numFmtId="176" fontId="23" fillId="0" borderId="0" applyFont="0" applyFill="0" applyBorder="0" applyAlignment="0" applyProtection="0"/>
    <xf numFmtId="176" fontId="23"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1" fillId="42"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0" fontId="11"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5" fillId="4" borderId="0" applyNumberFormat="0" applyBorder="0" applyAlignment="0" applyProtection="0"/>
    <xf numFmtId="186"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14" fillId="7" borderId="3" applyNumberFormat="0" applyAlignment="0" applyProtection="0"/>
    <xf numFmtId="0" fontId="21" fillId="0" borderId="5" applyNumberFormat="0" applyFill="0" applyAlignment="0" applyProtection="0"/>
    <xf numFmtId="0" fontId="20" fillId="0" borderId="0" applyNumberForma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0" fontId="86" fillId="0" borderId="0">
      <protection locked="0"/>
    </xf>
    <xf numFmtId="0" fontId="89" fillId="0" borderId="0"/>
    <xf numFmtId="11" fontId="5" fillId="0" borderId="0" applyFont="0" applyFill="0" applyBorder="0" applyAlignment="0" applyProtection="0"/>
    <xf numFmtId="11"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38" fontId="74" fillId="23" borderId="0" applyNumberFormat="0" applyBorder="0" applyAlignment="0" applyProtection="0"/>
    <xf numFmtId="0" fontId="11" fillId="4" borderId="0" applyNumberFormat="0" applyBorder="0" applyAlignment="0" applyProtection="0"/>
    <xf numFmtId="0" fontId="90" fillId="0" borderId="0" applyNumberFormat="0" applyFill="0" applyBorder="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1" fillId="0" borderId="0">
      <protection locked="0"/>
    </xf>
    <xf numFmtId="0" fontId="8" fillId="0" borderId="6"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 fillId="0" borderId="7" applyNumberFormat="0" applyFill="0" applyAlignment="0" applyProtection="0"/>
    <xf numFmtId="0" fontId="91" fillId="0" borderId="0">
      <protection locked="0"/>
    </xf>
    <xf numFmtId="0" fontId="9" fillId="0" borderId="7" applyNumberFormat="0" applyFill="0" applyAlignment="0" applyProtection="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91" fillId="0" borderId="0">
      <protection locked="0"/>
    </xf>
    <xf numFmtId="0" fontId="91" fillId="0" borderId="0">
      <protection locked="0"/>
    </xf>
    <xf numFmtId="0" fontId="67" fillId="0" borderId="0" applyNumberFormat="0" applyFill="0" applyBorder="0" applyAlignment="0" applyProtection="0"/>
    <xf numFmtId="0" fontId="92" fillId="0" borderId="9" applyNumberFormat="0" applyFill="0" applyAlignment="0" applyProtection="0"/>
    <xf numFmtId="0" fontId="3" fillId="0" borderId="0" applyNumberFormat="0" applyFill="0" applyBorder="0" applyAlignment="0" applyProtection="0">
      <alignment vertical="top"/>
      <protection locked="0"/>
    </xf>
    <xf numFmtId="0" fontId="112"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68" fillId="0" borderId="0" applyNumberFormat="0" applyFill="0" applyBorder="0" applyAlignment="0" applyProtection="0"/>
    <xf numFmtId="0" fontId="112"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10" fontId="74" fillId="24" borderId="10" applyNumberFormat="0" applyBorder="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4" fontId="70" fillId="0" borderId="0" applyBorder="0">
      <alignment horizontal="right" vertical="center"/>
    </xf>
    <xf numFmtId="40" fontId="7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2"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7"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39"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56"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57"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8"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40" fillId="22" borderId="4" applyNumberFormat="0" applyAlignment="0" applyProtection="0"/>
    <xf numFmtId="0" fontId="18" fillId="22" borderId="4" applyNumberFormat="0" applyAlignment="0" applyProtection="0"/>
    <xf numFmtId="0" fontId="18" fillId="22" borderId="4" applyNumberFormat="0" applyAlignment="0" applyProtection="0"/>
    <xf numFmtId="0" fontId="57" fillId="22" borderId="4" applyNumberFormat="0" applyAlignment="0" applyProtection="0"/>
    <xf numFmtId="0" fontId="17" fillId="0" borderId="12" applyNumberFormat="0" applyFill="0" applyAlignment="0" applyProtection="0"/>
    <xf numFmtId="0" fontId="17" fillId="0" borderId="12"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8"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41"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5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9"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42"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5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43"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6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6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14" fillId="43" borderId="0" applyNumberFormat="0" applyBorder="0" applyAlignment="0" applyProtection="0"/>
    <xf numFmtId="0" fontId="61" fillId="25" borderId="0" applyNumberFormat="0" applyBorder="0" applyAlignment="0" applyProtection="0"/>
    <xf numFmtId="0" fontId="114" fillId="43"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0" fontId="114" fillId="43" borderId="0" applyNumberFormat="0" applyBorder="0" applyAlignment="0" applyProtection="0"/>
    <xf numFmtId="0" fontId="114" fillId="43" borderId="0" applyNumberFormat="0" applyBorder="0" applyAlignment="0" applyProtection="0"/>
    <xf numFmtId="0" fontId="13"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44"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61" fillId="25" borderId="0" applyNumberFormat="0" applyBorder="0" applyAlignment="0" applyProtection="0"/>
    <xf numFmtId="37" fontId="93" fillId="0" borderId="0"/>
    <xf numFmtId="43" fontId="5" fillId="0" borderId="0"/>
    <xf numFmtId="43" fontId="5" fillId="0" borderId="0"/>
    <xf numFmtId="43" fontId="5" fillId="0" borderId="0"/>
    <xf numFmtId="43" fontId="5" fillId="0" borderId="0"/>
    <xf numFmtId="43" fontId="5" fillId="0" borderId="0"/>
    <xf numFmtId="43" fontId="5" fillId="0" borderId="0"/>
    <xf numFmtId="0" fontId="5"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106" fillId="0" borderId="0"/>
    <xf numFmtId="0" fontId="115" fillId="0" borderId="0"/>
    <xf numFmtId="0" fontId="33" fillId="0" borderId="0"/>
    <xf numFmtId="0" fontId="51" fillId="0" borderId="0" applyFill="0" applyProtection="0"/>
    <xf numFmtId="0" fontId="115" fillId="0" borderId="0"/>
    <xf numFmtId="0" fontId="33" fillId="0" borderId="0"/>
    <xf numFmtId="0" fontId="115" fillId="0" borderId="0"/>
    <xf numFmtId="0" fontId="106" fillId="0" borderId="0"/>
    <xf numFmtId="0" fontId="1" fillId="0" borderId="0"/>
    <xf numFmtId="0" fontId="1" fillId="0" borderId="0"/>
    <xf numFmtId="0" fontId="23" fillId="0" borderId="0"/>
    <xf numFmtId="0" fontId="5" fillId="0" borderId="0"/>
    <xf numFmtId="0" fontId="51" fillId="0" borderId="0" applyFill="0" applyProtection="0"/>
    <xf numFmtId="0" fontId="5" fillId="0" borderId="0"/>
    <xf numFmtId="0" fontId="106" fillId="0" borderId="0"/>
    <xf numFmtId="0" fontId="106"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5" fillId="0" borderId="0"/>
    <xf numFmtId="0" fontId="51" fillId="0" borderId="0" applyFill="0" applyProtection="0"/>
    <xf numFmtId="0" fontId="5" fillId="0" borderId="0"/>
    <xf numFmtId="0" fontId="106" fillId="0" borderId="0"/>
    <xf numFmtId="0" fontId="115" fillId="0" borderId="0"/>
    <xf numFmtId="0" fontId="115" fillId="0" borderId="0"/>
    <xf numFmtId="0" fontId="115" fillId="0" borderId="0"/>
    <xf numFmtId="0" fontId="115" fillId="0" borderId="0"/>
    <xf numFmtId="0" fontId="5" fillId="0" borderId="0"/>
    <xf numFmtId="0" fontId="51" fillId="0" borderId="0" applyFill="0" applyProtection="0"/>
    <xf numFmtId="0" fontId="106" fillId="0" borderId="0"/>
    <xf numFmtId="0" fontId="51" fillId="0" borderId="0" applyFill="0" applyProtection="0"/>
    <xf numFmtId="0" fontId="5" fillId="0" borderId="0"/>
    <xf numFmtId="0" fontId="106" fillId="0" borderId="0"/>
    <xf numFmtId="0" fontId="5" fillId="0" borderId="0"/>
    <xf numFmtId="0" fontId="10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15" fillId="0" borderId="0"/>
    <xf numFmtId="0" fontId="106" fillId="0" borderId="0"/>
    <xf numFmtId="0" fontId="106" fillId="0" borderId="0"/>
    <xf numFmtId="0" fontId="106" fillId="0" borderId="0"/>
    <xf numFmtId="0" fontId="115" fillId="0" borderId="0"/>
    <xf numFmtId="0" fontId="106" fillId="0" borderId="0"/>
    <xf numFmtId="0" fontId="115" fillId="0" borderId="0"/>
    <xf numFmtId="0" fontId="106"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110" fillId="52" borderId="0" applyNumberFormat="0" applyBorder="0" applyAlignment="0" applyProtection="0"/>
    <xf numFmtId="0" fontId="110" fillId="56" borderId="0" applyNumberFormat="0" applyBorder="0" applyAlignment="0" applyProtection="0"/>
    <xf numFmtId="0" fontId="110" fillId="68" borderId="0" applyNumberFormat="0" applyBorder="0" applyAlignment="0" applyProtection="0"/>
    <xf numFmtId="0" fontId="110" fillId="49" borderId="0" applyNumberFormat="0" applyBorder="0" applyAlignment="0" applyProtection="0"/>
    <xf numFmtId="0" fontId="110" fillId="53" borderId="0" applyNumberFormat="0" applyBorder="0" applyAlignment="0" applyProtection="0"/>
    <xf numFmtId="0" fontId="110" fillId="57" borderId="0" applyNumberFormat="0" applyBorder="0" applyAlignment="0" applyProtection="0"/>
    <xf numFmtId="0" fontId="110" fillId="61" borderId="0" applyNumberFormat="0" applyBorder="0" applyAlignment="0" applyProtection="0"/>
    <xf numFmtId="0" fontId="110" fillId="65" borderId="0" applyNumberFormat="0" applyBorder="0" applyAlignment="0" applyProtection="0"/>
    <xf numFmtId="0" fontId="110" fillId="69" borderId="0" applyNumberFormat="0" applyBorder="0" applyAlignment="0" applyProtection="0"/>
    <xf numFmtId="0" fontId="140" fillId="44" borderId="0" applyNumberFormat="0" applyBorder="0" applyAlignment="0" applyProtection="0"/>
    <xf numFmtId="0" fontId="141" fillId="46" borderId="23" applyNumberFormat="0" applyAlignment="0" applyProtection="0"/>
    <xf numFmtId="0" fontId="142" fillId="47" borderId="26" applyNumberFormat="0" applyAlignment="0" applyProtection="0"/>
    <xf numFmtId="0" fontId="143" fillId="0" borderId="0" applyNumberFormat="0" applyFill="0" applyBorder="0" applyAlignment="0" applyProtection="0"/>
    <xf numFmtId="0" fontId="111" fillId="42" borderId="0" applyNumberFormat="0" applyBorder="0" applyAlignment="0" applyProtection="0"/>
    <xf numFmtId="0" fontId="144" fillId="0" borderId="20" applyNumberFormat="0" applyFill="0" applyAlignment="0" applyProtection="0"/>
    <xf numFmtId="0" fontId="145" fillId="0" borderId="21" applyNumberFormat="0" applyFill="0" applyAlignment="0" applyProtection="0"/>
    <xf numFmtId="0" fontId="146" fillId="0" borderId="22" applyNumberFormat="0" applyFill="0" applyAlignment="0" applyProtection="0"/>
    <xf numFmtId="0" fontId="146" fillId="0" borderId="0" applyNumberFormat="0" applyFill="0" applyBorder="0" applyAlignment="0" applyProtection="0"/>
    <xf numFmtId="0" fontId="147" fillId="45" borderId="23" applyNumberFormat="0" applyAlignment="0" applyProtection="0"/>
    <xf numFmtId="0" fontId="136" fillId="0" borderId="25" applyNumberFormat="0" applyFill="0" applyAlignment="0" applyProtection="0"/>
    <xf numFmtId="0" fontId="148" fillId="43" borderId="0" applyNumberFormat="0" applyBorder="0" applyAlignment="0" applyProtection="0"/>
    <xf numFmtId="0" fontId="115" fillId="48" borderId="27" applyNumberFormat="0" applyFont="0" applyAlignment="0" applyProtection="0"/>
    <xf numFmtId="0" fontId="149" fillId="46" borderId="24" applyNumberFormat="0" applyAlignment="0" applyProtection="0"/>
    <xf numFmtId="0" fontId="150" fillId="0" borderId="0" applyNumberFormat="0" applyFill="0" applyBorder="0" applyAlignment="0" applyProtection="0"/>
    <xf numFmtId="0" fontId="151" fillId="0" borderId="28" applyNumberFormat="0" applyFill="0" applyAlignment="0" applyProtection="0"/>
    <xf numFmtId="0" fontId="152" fillId="0" borderId="0" applyNumberFormat="0" applyFill="0" applyBorder="0" applyAlignment="0" applyProtection="0"/>
    <xf numFmtId="0" fontId="115" fillId="0" borderId="0"/>
    <xf numFmtId="178" fontId="86" fillId="0" borderId="0">
      <protection locked="0"/>
    </xf>
    <xf numFmtId="176" fontId="115" fillId="0" borderId="0" applyFont="0" applyFill="0" applyBorder="0" applyAlignment="0" applyProtection="0"/>
    <xf numFmtId="178" fontId="86" fillId="0" borderId="0">
      <protection locked="0"/>
    </xf>
    <xf numFmtId="43" fontId="5" fillId="0" borderId="0" applyFont="0" applyFill="0" applyBorder="0" applyAlignment="0" applyProtection="0"/>
    <xf numFmtId="43" fontId="5" fillId="0" borderId="0"/>
    <xf numFmtId="0" fontId="72"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73" fillId="0" borderId="0"/>
    <xf numFmtId="0" fontId="73" fillId="0" borderId="0"/>
    <xf numFmtId="0" fontId="23" fillId="27" borderId="13" applyNumberFormat="0" applyFont="0" applyAlignment="0" applyProtection="0"/>
    <xf numFmtId="10" fontId="5" fillId="0" borderId="0" applyFont="0" applyFill="0" applyBorder="0" applyAlignment="0" applyProtection="0"/>
    <xf numFmtId="9" fontId="7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4" fillId="0" borderId="0" applyFont="0" applyFill="0" applyBorder="0" applyAlignment="0" applyProtection="0"/>
    <xf numFmtId="9" fontId="115" fillId="0" borderId="0" applyFont="0" applyFill="0" applyBorder="0" applyAlignment="0" applyProtection="0"/>
    <xf numFmtId="9" fontId="115" fillId="0" borderId="0" applyFont="0" applyFill="0" applyBorder="0" applyAlignment="0" applyProtection="0"/>
    <xf numFmtId="9" fontId="5" fillId="0" borderId="0" applyFont="0" applyFill="0" applyBorder="0" applyAlignment="0" applyProtection="0"/>
    <xf numFmtId="9" fontId="115" fillId="0" borderId="0" applyFont="0" applyFill="0" applyBorder="0" applyAlignment="0" applyProtection="0"/>
    <xf numFmtId="9" fontId="115" fillId="0" borderId="0" applyFont="0" applyFill="0" applyBorder="0" applyAlignment="0" applyProtection="0"/>
    <xf numFmtId="0" fontId="94" fillId="0" borderId="0" applyNumberFormat="0" applyFill="0" applyBorder="0" applyAlignment="0" applyProtection="0">
      <alignment horizontal="center"/>
    </xf>
    <xf numFmtId="4" fontId="95" fillId="25" borderId="14" applyNumberFormat="0" applyProtection="0">
      <alignment vertical="center"/>
    </xf>
    <xf numFmtId="4" fontId="96" fillId="28" borderId="14" applyNumberFormat="0" applyProtection="0">
      <alignment vertical="center"/>
    </xf>
    <xf numFmtId="4" fontId="95" fillId="28" borderId="14" applyNumberFormat="0" applyProtection="0">
      <alignment horizontal="left" vertical="center" indent="1"/>
    </xf>
    <xf numFmtId="0" fontId="95" fillId="28" borderId="14" applyNumberFormat="0" applyProtection="0">
      <alignment horizontal="left" vertical="top" indent="1"/>
    </xf>
    <xf numFmtId="4" fontId="95" fillId="29" borderId="0" applyNumberFormat="0" applyProtection="0">
      <alignment horizontal="left" vertical="center" indent="1"/>
    </xf>
    <xf numFmtId="4" fontId="97" fillId="3" borderId="14" applyNumberFormat="0" applyProtection="0">
      <alignment horizontal="right" vertical="center"/>
    </xf>
    <xf numFmtId="4" fontId="97" fillId="9" borderId="14" applyNumberFormat="0" applyProtection="0">
      <alignment horizontal="right" vertical="center"/>
    </xf>
    <xf numFmtId="4" fontId="97" fillId="17" borderId="14" applyNumberFormat="0" applyProtection="0">
      <alignment horizontal="right" vertical="center"/>
    </xf>
    <xf numFmtId="4" fontId="97" fillId="11" borderId="14" applyNumberFormat="0" applyProtection="0">
      <alignment horizontal="right" vertical="center"/>
    </xf>
    <xf numFmtId="4" fontId="97" fillId="15" borderId="14" applyNumberFormat="0" applyProtection="0">
      <alignment horizontal="right" vertical="center"/>
    </xf>
    <xf numFmtId="4" fontId="97" fillId="19" borderId="14" applyNumberFormat="0" applyProtection="0">
      <alignment horizontal="right" vertical="center"/>
    </xf>
    <xf numFmtId="4" fontId="97" fillId="18" borderId="14" applyNumberFormat="0" applyProtection="0">
      <alignment horizontal="right" vertical="center"/>
    </xf>
    <xf numFmtId="4" fontId="97" fillId="30" borderId="14" applyNumberFormat="0" applyProtection="0">
      <alignment horizontal="right" vertical="center"/>
    </xf>
    <xf numFmtId="4" fontId="97" fillId="10" borderId="14" applyNumberFormat="0" applyProtection="0">
      <alignment horizontal="right" vertical="center"/>
    </xf>
    <xf numFmtId="4" fontId="95" fillId="31" borderId="15" applyNumberFormat="0" applyProtection="0">
      <alignment horizontal="left" vertical="center" indent="1"/>
    </xf>
    <xf numFmtId="4" fontId="97" fillId="32" borderId="0" applyNumberFormat="0" applyProtection="0">
      <alignment horizontal="left" vertical="center" indent="1"/>
    </xf>
    <xf numFmtId="4" fontId="98" fillId="33" borderId="0" applyNumberFormat="0" applyProtection="0">
      <alignment horizontal="left" vertical="center" indent="1"/>
    </xf>
    <xf numFmtId="4" fontId="97" fillId="34" borderId="14" applyNumberFormat="0" applyProtection="0">
      <alignment horizontal="right" vertical="center"/>
    </xf>
    <xf numFmtId="4" fontId="97" fillId="32" borderId="0" applyNumberFormat="0" applyProtection="0">
      <alignment horizontal="left" vertical="center" indent="1"/>
    </xf>
    <xf numFmtId="4" fontId="97" fillId="29" borderId="0" applyNumberFormat="0" applyProtection="0">
      <alignment horizontal="left" vertical="center" indent="1"/>
    </xf>
    <xf numFmtId="0" fontId="5" fillId="33" borderId="14" applyNumberFormat="0" applyProtection="0">
      <alignment horizontal="left" vertical="center" indent="1"/>
    </xf>
    <xf numFmtId="0" fontId="5" fillId="33" borderId="14" applyNumberFormat="0" applyProtection="0">
      <alignment horizontal="left" vertical="top" indent="1"/>
    </xf>
    <xf numFmtId="0" fontId="5" fillId="29" borderId="14" applyNumberFormat="0" applyProtection="0">
      <alignment horizontal="left" vertical="center" indent="1"/>
    </xf>
    <xf numFmtId="0" fontId="5" fillId="29" borderId="14" applyNumberFormat="0" applyProtection="0">
      <alignment horizontal="left" vertical="top" indent="1"/>
    </xf>
    <xf numFmtId="0" fontId="5" fillId="20" borderId="14" applyNumberFormat="0" applyProtection="0">
      <alignment horizontal="left" vertical="center" indent="1"/>
    </xf>
    <xf numFmtId="0" fontId="5" fillId="20" borderId="14" applyNumberFormat="0" applyProtection="0">
      <alignment horizontal="left" vertical="top" indent="1"/>
    </xf>
    <xf numFmtId="0" fontId="5" fillId="35" borderId="14" applyNumberFormat="0" applyProtection="0">
      <alignment horizontal="left" vertical="center" indent="1"/>
    </xf>
    <xf numFmtId="0" fontId="5" fillId="35" borderId="14" applyNumberFormat="0" applyProtection="0">
      <alignment horizontal="left" vertical="top" indent="1"/>
    </xf>
    <xf numFmtId="4" fontId="97" fillId="24" borderId="14" applyNumberFormat="0" applyProtection="0">
      <alignment vertical="center"/>
    </xf>
    <xf numFmtId="4" fontId="99" fillId="24" borderId="14" applyNumberFormat="0" applyProtection="0">
      <alignment vertical="center"/>
    </xf>
    <xf numFmtId="4" fontId="97" fillId="24" borderId="14" applyNumberFormat="0" applyProtection="0">
      <alignment horizontal="left" vertical="center" indent="1"/>
    </xf>
    <xf numFmtId="0" fontId="97" fillId="24" borderId="14" applyNumberFormat="0" applyProtection="0">
      <alignment horizontal="left" vertical="top" indent="1"/>
    </xf>
    <xf numFmtId="4" fontId="97" fillId="32" borderId="14" applyNumberFormat="0" applyProtection="0">
      <alignment horizontal="right" vertical="center"/>
    </xf>
    <xf numFmtId="4" fontId="99" fillId="32" borderId="14" applyNumberFormat="0" applyProtection="0">
      <alignment horizontal="right" vertical="center"/>
    </xf>
    <xf numFmtId="4" fontId="97" fillId="34" borderId="14" applyNumberFormat="0" applyProtection="0">
      <alignment horizontal="left" vertical="center" indent="1"/>
    </xf>
    <xf numFmtId="0" fontId="97" fillId="29" borderId="14" applyNumberFormat="0" applyProtection="0">
      <alignment horizontal="left" vertical="top" indent="1"/>
    </xf>
    <xf numFmtId="4" fontId="100" fillId="36" borderId="0" applyNumberFormat="0" applyProtection="0">
      <alignment horizontal="left" vertical="center" indent="1"/>
    </xf>
    <xf numFmtId="4" fontId="82" fillId="32" borderId="14" applyNumberFormat="0" applyProtection="0">
      <alignment horizontal="right" vertical="center"/>
    </xf>
    <xf numFmtId="0" fontId="12" fillId="3" borderId="0" applyNumberFormat="0" applyBorder="0" applyAlignment="0" applyProtection="0"/>
    <xf numFmtId="0" fontId="70" fillId="26" borderId="10"/>
    <xf numFmtId="0" fontId="5" fillId="0" borderId="0"/>
    <xf numFmtId="0" fontId="115" fillId="0" borderId="0"/>
    <xf numFmtId="0" fontId="115" fillId="0" borderId="0"/>
    <xf numFmtId="0" fontId="115" fillId="0" borderId="0"/>
    <xf numFmtId="0" fontId="117" fillId="0" borderId="0"/>
    <xf numFmtId="0" fontId="117" fillId="0" borderId="0"/>
    <xf numFmtId="0" fontId="115" fillId="0" borderId="0"/>
    <xf numFmtId="0" fontId="5" fillId="0" borderId="0"/>
    <xf numFmtId="0" fontId="5" fillId="0" borderId="0"/>
    <xf numFmtId="0" fontId="115" fillId="0" borderId="0"/>
    <xf numFmtId="0" fontId="115" fillId="0" borderId="0"/>
    <xf numFmtId="0" fontId="71" fillId="0" borderId="0"/>
    <xf numFmtId="0" fontId="5" fillId="0" borderId="0"/>
    <xf numFmtId="0" fontId="5" fillId="0" borderId="0"/>
    <xf numFmtId="0" fontId="74" fillId="0" borderId="0"/>
    <xf numFmtId="0" fontId="74"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4" fillId="0" borderId="0"/>
    <xf numFmtId="0" fontId="115" fillId="0" borderId="0"/>
    <xf numFmtId="0" fontId="74" fillId="0" borderId="0"/>
    <xf numFmtId="0" fontId="115" fillId="0" borderId="0"/>
    <xf numFmtId="0" fontId="115" fillId="0" borderId="0"/>
    <xf numFmtId="0" fontId="26" fillId="37" borderId="16" applyNumberFormat="0" applyProtection="0">
      <alignment horizontal="center" wrapText="1"/>
    </xf>
    <xf numFmtId="0" fontId="26" fillId="37" borderId="17" applyNumberFormat="0" applyAlignment="0" applyProtection="0">
      <alignment wrapText="1"/>
    </xf>
    <xf numFmtId="0" fontId="5" fillId="38" borderId="0" applyNumberFormat="0" applyBorder="0">
      <alignment horizontal="center" wrapText="1"/>
    </xf>
    <xf numFmtId="0" fontId="5" fillId="38" borderId="0" applyNumberFormat="0" applyBorder="0">
      <alignment wrapText="1"/>
    </xf>
    <xf numFmtId="0" fontId="5" fillId="0" borderId="0" applyNumberFormat="0" applyFill="0" applyBorder="0" applyProtection="0">
      <alignment horizontal="right" wrapText="1"/>
    </xf>
    <xf numFmtId="181" fontId="5" fillId="0" borderId="0" applyFill="0" applyBorder="0" applyAlignment="0" applyProtection="0">
      <alignment wrapText="1"/>
    </xf>
    <xf numFmtId="182" fontId="5" fillId="0" borderId="0" applyFill="0" applyBorder="0" applyAlignment="0" applyProtection="0">
      <alignment wrapText="1"/>
    </xf>
    <xf numFmtId="183" fontId="5" fillId="0" borderId="0" applyFill="0" applyBorder="0" applyAlignment="0" applyProtection="0">
      <alignment wrapText="1"/>
    </xf>
    <xf numFmtId="0" fontId="5" fillId="0" borderId="0" applyNumberFormat="0" applyFill="0" applyBorder="0" applyProtection="0">
      <alignment horizontal="right" wrapText="1"/>
    </xf>
    <xf numFmtId="0" fontId="5" fillId="0" borderId="0" applyNumberFormat="0" applyFill="0" applyBorder="0">
      <alignment horizontal="right" wrapText="1"/>
    </xf>
    <xf numFmtId="17" fontId="5" fillId="0" borderId="0" applyFill="0" applyBorder="0">
      <alignment horizontal="right" wrapText="1"/>
    </xf>
    <xf numFmtId="165" fontId="5" fillId="0" borderId="0" applyFill="0" applyBorder="0" applyAlignment="0" applyProtection="0">
      <alignment wrapText="1"/>
    </xf>
    <xf numFmtId="0" fontId="101" fillId="0" borderId="0" applyNumberFormat="0" applyFill="0" applyBorder="0">
      <alignment horizontal="left" wrapText="1"/>
    </xf>
    <xf numFmtId="0" fontId="26" fillId="0" borderId="0" applyNumberFormat="0" applyFill="0" applyBorder="0">
      <alignment horizontal="center" wrapText="1"/>
    </xf>
    <xf numFmtId="0" fontId="26" fillId="0" borderId="0" applyNumberFormat="0" applyFill="0" applyBorder="0">
      <alignment horizontal="center" wrapText="1"/>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7" fillId="0" borderId="0" applyNumberFormat="0" applyFill="0" applyBorder="0" applyAlignment="0" applyProtection="0"/>
    <xf numFmtId="37" fontId="74" fillId="28" borderId="0" applyNumberFormat="0" applyBorder="0" applyAlignment="0" applyProtection="0"/>
    <xf numFmtId="37" fontId="74" fillId="0" borderId="0"/>
    <xf numFmtId="3" fontId="102" fillId="0" borderId="9" applyProtection="0"/>
    <xf numFmtId="0" fontId="17" fillId="0" borderId="12" applyNumberFormat="0" applyFill="0" applyAlignment="0" applyProtection="0"/>
    <xf numFmtId="167" fontId="5" fillId="0" borderId="0" applyFont="0" applyFill="0" applyBorder="0" applyAlignment="0" applyProtection="0"/>
    <xf numFmtId="175" fontId="71" fillId="0" borderId="0" applyFont="0" applyFill="0" applyBorder="0" applyAlignment="0" applyProtection="0"/>
    <xf numFmtId="0" fontId="19" fillId="0" borderId="0" applyNumberFormat="0" applyFill="0" applyBorder="0" applyAlignment="0" applyProtection="0"/>
    <xf numFmtId="0" fontId="18" fillId="22" borderId="4" applyNumberFormat="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186" fontId="33" fillId="0" borderId="0" applyFont="0" applyFill="0" applyBorder="0" applyAlignment="0" applyProtection="0"/>
    <xf numFmtId="178" fontId="86" fillId="0" borderId="0">
      <protection locked="0"/>
    </xf>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4" fillId="7" borderId="3"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0" fontId="15" fillId="21" borderId="2"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43" fontId="5" fillId="0" borderId="0" applyFont="0" applyFill="0" applyBorder="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7" fillId="0" borderId="12" applyNumberFormat="0" applyFill="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18" fillId="22" borderId="4" applyNumberFormat="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0" fontId="13" fillId="25" borderId="0" applyNumberFormat="0" applyBorder="0" applyAlignment="0" applyProtection="0"/>
    <xf numFmtId="43" fontId="5" fillId="0" borderId="0"/>
    <xf numFmtId="0" fontId="33" fillId="0" borderId="0"/>
    <xf numFmtId="0" fontId="33" fillId="0" borderId="0"/>
    <xf numFmtId="0" fontId="33" fillId="0" borderId="0"/>
    <xf numFmtId="0" fontId="5" fillId="0" borderId="0"/>
    <xf numFmtId="0" fontId="5" fillId="0" borderId="0"/>
    <xf numFmtId="0" fontId="115" fillId="0" borderId="0"/>
    <xf numFmtId="0" fontId="5" fillId="0" borderId="0"/>
    <xf numFmtId="0" fontId="5" fillId="0" borderId="0"/>
    <xf numFmtId="0" fontId="5" fillId="0" borderId="0"/>
    <xf numFmtId="0" fontId="115" fillId="0" borderId="0"/>
    <xf numFmtId="0" fontId="5" fillId="0" borderId="0"/>
    <xf numFmtId="0" fontId="5" fillId="0" borderId="0"/>
    <xf numFmtId="0" fontId="5" fillId="0" borderId="0"/>
    <xf numFmtId="0" fontId="5" fillId="0" borderId="0"/>
    <xf numFmtId="0" fontId="5" fillId="0" borderId="0"/>
    <xf numFmtId="0" fontId="23" fillId="0" borderId="0"/>
    <xf numFmtId="4" fontId="70" fillId="0" borderId="10" applyFill="0" applyBorder="0" applyProtection="0">
      <alignment horizontal="right" vertical="center"/>
    </xf>
    <xf numFmtId="0" fontId="70" fillId="0" borderId="10" applyNumberFormat="0" applyFill="0" applyAlignment="0" applyProtection="0"/>
    <xf numFmtId="0" fontId="33" fillId="0" borderId="0"/>
    <xf numFmtId="0" fontId="33" fillId="0" borderId="0"/>
    <xf numFmtId="0" fontId="33" fillId="0" borderId="0"/>
    <xf numFmtId="0" fontId="33" fillId="0" borderId="0"/>
    <xf numFmtId="0" fontId="73" fillId="0" borderId="0"/>
    <xf numFmtId="0" fontId="33" fillId="0" borderId="0"/>
    <xf numFmtId="0" fontId="73" fillId="0" borderId="0"/>
    <xf numFmtId="0" fontId="73" fillId="0" borderId="0"/>
    <xf numFmtId="0" fontId="33" fillId="0" borderId="0"/>
    <xf numFmtId="0" fontId="7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0" borderId="0"/>
    <xf numFmtId="0" fontId="33" fillId="0" borderId="0"/>
    <xf numFmtId="0" fontId="33" fillId="0" borderId="0"/>
    <xf numFmtId="0" fontId="33" fillId="0" borderId="0"/>
    <xf numFmtId="0" fontId="106" fillId="0" borderId="0"/>
    <xf numFmtId="0" fontId="33" fillId="0" borderId="0"/>
    <xf numFmtId="0" fontId="3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27" borderId="13" applyNumberFormat="0" applyFont="0" applyAlignment="0" applyProtection="0"/>
    <xf numFmtId="0" fontId="23" fillId="27" borderId="13" applyNumberFormat="0" applyFont="0" applyAlignment="0" applyProtection="0"/>
    <xf numFmtId="0" fontId="5" fillId="27" borderId="13" applyNumberFormat="0" applyFont="0" applyAlignment="0" applyProtection="0"/>
    <xf numFmtId="0" fontId="62" fillId="21" borderId="3" applyNumberFormat="0" applyAlignment="0" applyProtection="0"/>
    <xf numFmtId="0" fontId="16" fillId="21" borderId="3" applyNumberFormat="0" applyAlignment="0" applyProtection="0"/>
    <xf numFmtId="0" fontId="62"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16" fillId="21" borderId="3" applyNumberFormat="0" applyAlignment="0" applyProtection="0"/>
    <xf numFmtId="0" fontId="45" fillId="21" borderId="3" applyNumberFormat="0" applyAlignment="0" applyProtection="0"/>
    <xf numFmtId="0" fontId="16"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45" fillId="21" borderId="3" applyNumberFormat="0" applyAlignment="0" applyProtection="0"/>
    <xf numFmtId="0" fontId="62" fillId="21" borderId="3" applyNumberFormat="0" applyAlignment="0" applyProtection="0"/>
    <xf numFmtId="0" fontId="16" fillId="21" borderId="3" applyNumberFormat="0" applyAlignment="0" applyProtection="0"/>
    <xf numFmtId="0" fontId="62" fillId="21" borderId="3" applyNumberFormat="0" applyAlignment="0" applyProtection="0"/>
    <xf numFmtId="0" fontId="15" fillId="21" borderId="2" applyNumberFormat="0" applyAlignment="0" applyProtection="0"/>
    <xf numFmtId="0" fontId="15" fillId="21" borderId="2" applyNumberFormat="0" applyAlignment="0" applyProtection="0"/>
    <xf numFmtId="194" fontId="70" fillId="90" borderId="10" applyNumberFormat="0" applyFont="0" applyBorder="0" applyAlignment="0" applyProtection="0">
      <alignment horizontal="right" vertical="center"/>
    </xf>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74"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1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15"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xf numFmtId="0" fontId="23" fillId="0" borderId="0"/>
    <xf numFmtId="0" fontId="23" fillId="0" borderId="0"/>
    <xf numFmtId="0" fontId="23" fillId="0" borderId="0"/>
    <xf numFmtId="0" fontId="23" fillId="0" borderId="0"/>
    <xf numFmtId="0" fontId="23" fillId="0" borderId="0"/>
    <xf numFmtId="0" fontId="23" fillId="0" borderId="0"/>
    <xf numFmtId="0" fontId="115" fillId="0" borderId="0"/>
    <xf numFmtId="0" fontId="51" fillId="0" borderId="0"/>
    <xf numFmtId="0" fontId="51" fillId="0" borderId="0"/>
    <xf numFmtId="0" fontId="117" fillId="0" borderId="0"/>
    <xf numFmtId="0" fontId="117" fillId="0" borderId="0"/>
    <xf numFmtId="0" fontId="51" fillId="0" borderId="0"/>
    <xf numFmtId="0" fontId="115" fillId="0" borderId="0"/>
    <xf numFmtId="0" fontId="23" fillId="0" borderId="0"/>
    <xf numFmtId="0" fontId="23" fillId="0" borderId="0"/>
    <xf numFmtId="0" fontId="23" fillId="0" borderId="0"/>
    <xf numFmtId="0" fontId="73" fillId="0" borderId="0"/>
    <xf numFmtId="0" fontId="73" fillId="0" borderId="0"/>
    <xf numFmtId="0" fontId="7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 fillId="0" borderId="10" applyNumberFormat="0" applyFill="0" applyProtection="0">
      <alignment horizontal="right"/>
    </xf>
    <xf numFmtId="0" fontId="5" fillId="0" borderId="10" applyNumberFormat="0" applyFill="0" applyProtection="0">
      <alignment horizontal="right"/>
    </xf>
    <xf numFmtId="0" fontId="26" fillId="91" borderId="10" applyNumberFormat="0" applyProtection="0">
      <alignment horizontal="right"/>
    </xf>
    <xf numFmtId="0" fontId="101" fillId="91" borderId="0" applyNumberFormat="0" applyBorder="0" applyProtection="0">
      <alignment horizontal="left"/>
    </xf>
    <xf numFmtId="0" fontId="26" fillId="91" borderId="10" applyNumberFormat="0" applyProtection="0">
      <alignment horizontal="left"/>
    </xf>
    <xf numFmtId="0" fontId="5" fillId="0" borderId="10" applyNumberFormat="0" applyFill="0" applyProtection="0">
      <alignment horizontal="right"/>
    </xf>
    <xf numFmtId="0" fontId="5" fillId="0" borderId="10" applyNumberFormat="0" applyFill="0" applyProtection="0">
      <alignment horizontal="right"/>
    </xf>
    <xf numFmtId="0" fontId="153" fillId="92" borderId="0" applyNumberFormat="0" applyBorder="0" applyProtection="0">
      <alignment horizontal="left"/>
    </xf>
    <xf numFmtId="0" fontId="63"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21"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46" fillId="0" borderId="5" applyNumberFormat="0" applyFill="0" applyAlignment="0" applyProtection="0"/>
    <xf numFmtId="0" fontId="63" fillId="0" borderId="5" applyNumberFormat="0" applyFill="0" applyAlignment="0" applyProtection="0"/>
    <xf numFmtId="0" fontId="21" fillId="0" borderId="5" applyNumberFormat="0" applyFill="0" applyAlignment="0" applyProtection="0"/>
    <xf numFmtId="0" fontId="63" fillId="0" borderId="5" applyNumberFormat="0" applyFill="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64" fillId="0" borderId="0" applyNumberFormat="0" applyFill="0" applyBorder="0" applyAlignment="0" applyProtection="0"/>
    <xf numFmtId="0" fontId="20"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1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5" fillId="0" borderId="0" applyNumberFormat="0" applyFill="0" applyBorder="0" applyAlignment="0" applyProtection="0"/>
    <xf numFmtId="0" fontId="19" fillId="0" borderId="0" applyNumberFormat="0" applyFill="0" applyBorder="0" applyAlignment="0" applyProtection="0"/>
    <xf numFmtId="0" fontId="6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1" fillId="0" borderId="5" applyNumberFormat="0" applyFill="0" applyAlignment="0" applyProtection="0"/>
    <xf numFmtId="0" fontId="91" fillId="0" borderId="0">
      <protection locked="0"/>
    </xf>
    <xf numFmtId="0" fontId="21" fillId="0" borderId="5" applyNumberFormat="0" applyFill="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8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5"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34"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73" fillId="27" borderId="13" applyNumberFormat="0" applyFon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6"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12"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66" fillId="3" borderId="0" applyNumberFormat="0" applyBorder="0" applyAlignment="0" applyProtection="0"/>
    <xf numFmtId="0" fontId="12" fillId="3" borderId="0" applyNumberFormat="0" applyBorder="0" applyAlignment="0" applyProtection="0"/>
    <xf numFmtId="0" fontId="66" fillId="3" borderId="0" applyNumberFormat="0" applyBorder="0" applyAlignment="0" applyProtection="0"/>
    <xf numFmtId="0" fontId="24" fillId="0" borderId="0" applyNumberFormat="0" applyFill="0" applyBorder="0" applyAlignment="0" applyProtection="0">
      <alignment vertical="center"/>
    </xf>
    <xf numFmtId="9" fontId="33" fillId="0" borderId="0" applyFont="0" applyFill="0" applyBorder="0" applyAlignment="0" applyProtection="0"/>
    <xf numFmtId="9" fontId="33" fillId="0" borderId="0" applyFont="0" applyFill="0" applyBorder="0" applyAlignment="0" applyProtection="0"/>
    <xf numFmtId="186" fontId="33" fillId="0" borderId="0" applyFont="0" applyFill="0" applyBorder="0" applyAlignment="0" applyProtection="0"/>
    <xf numFmtId="178" fontId="86" fillId="0" borderId="0">
      <protection locked="0"/>
    </xf>
    <xf numFmtId="186" fontId="33" fillId="0" borderId="0" applyFont="0" applyFill="0" applyBorder="0" applyAlignment="0" applyProtection="0"/>
    <xf numFmtId="178" fontId="86" fillId="0" borderId="0">
      <protection locked="0"/>
    </xf>
    <xf numFmtId="43" fontId="5" fillId="0" borderId="0" applyFont="0" applyFill="0" applyBorder="0" applyAlignment="0" applyProtection="0"/>
    <xf numFmtId="178" fontId="86" fillId="0" borderId="0">
      <protection locked="0"/>
    </xf>
    <xf numFmtId="186" fontId="33" fillId="0" borderId="0" applyFont="0" applyFill="0" applyBorder="0" applyAlignment="0" applyProtection="0"/>
    <xf numFmtId="178" fontId="86" fillId="0" borderId="0">
      <protection locked="0"/>
    </xf>
    <xf numFmtId="186" fontId="33" fillId="0" borderId="0" applyFont="0" applyFill="0" applyBorder="0" applyAlignment="0" applyProtection="0"/>
    <xf numFmtId="43"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186" fontId="33" fillId="0" borderId="0" applyFont="0" applyFill="0" applyBorder="0" applyAlignment="0" applyProtection="0"/>
    <xf numFmtId="178" fontId="86" fillId="0" borderId="0">
      <protection locked="0"/>
    </xf>
    <xf numFmtId="43" fontId="5" fillId="0" borderId="0" applyFont="0" applyFill="0" applyBorder="0" applyAlignment="0" applyProtection="0"/>
    <xf numFmtId="178" fontId="86" fillId="0" borderId="0">
      <protection locked="0"/>
    </xf>
    <xf numFmtId="186" fontId="33" fillId="0" borderId="0" applyFont="0" applyFill="0" applyBorder="0" applyAlignment="0" applyProtection="0"/>
    <xf numFmtId="43"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157" fillId="0" borderId="0" applyNumberFormat="0" applyFill="0" applyBorder="0" applyAlignment="0" applyProtection="0"/>
    <xf numFmtId="0" fontId="115" fillId="0" borderId="0"/>
    <xf numFmtId="43" fontId="115" fillId="0" borderId="0" applyFont="0" applyFill="0" applyBorder="0" applyAlignment="0" applyProtection="0"/>
    <xf numFmtId="9" fontId="115" fillId="0" borderId="0" applyFont="0" applyFill="0" applyBorder="0" applyAlignment="0" applyProtection="0"/>
    <xf numFmtId="176" fontId="115" fillId="0" borderId="0" applyFont="0" applyFill="0" applyBorder="0" applyAlignment="0" applyProtection="0"/>
    <xf numFmtId="0" fontId="74" fillId="0" borderId="70" applyNumberFormat="0" applyAlignment="0">
      <alignment vertical="top"/>
    </xf>
    <xf numFmtId="0" fontId="160" fillId="99" borderId="70" applyNumberFormat="0" applyAlignment="0">
      <alignment vertical="top"/>
    </xf>
    <xf numFmtId="0" fontId="74" fillId="99" borderId="70" applyNumberFormat="0" applyAlignment="0">
      <alignment vertical="top"/>
    </xf>
    <xf numFmtId="0" fontId="161" fillId="100" borderId="71" applyNumberFormat="0">
      <alignment vertical="center" wrapText="1"/>
    </xf>
    <xf numFmtId="0" fontId="161" fillId="101" borderId="70" applyNumberFormat="0" applyAlignment="0">
      <alignment vertical="top"/>
    </xf>
    <xf numFmtId="0" fontId="162" fillId="0" borderId="0" applyNumberFormat="0" applyFill="0" applyBorder="0" applyAlignment="0">
      <alignment vertical="top"/>
    </xf>
    <xf numFmtId="43" fontId="115" fillId="0" borderId="0" applyFont="0" applyFill="0" applyBorder="0" applyAlignment="0" applyProtection="0"/>
    <xf numFmtId="0" fontId="115" fillId="0" borderId="0"/>
    <xf numFmtId="0" fontId="115" fillId="0" borderId="0"/>
  </cellStyleXfs>
  <cellXfs count="252">
    <xf numFmtId="0" fontId="0" fillId="0" borderId="0" xfId="0"/>
    <xf numFmtId="0" fontId="27" fillId="0" borderId="0" xfId="0" applyFont="1"/>
    <xf numFmtId="0" fontId="28" fillId="0" borderId="0" xfId="0" applyFont="1"/>
    <xf numFmtId="0" fontId="28" fillId="0" borderId="0" xfId="767" applyFont="1"/>
    <xf numFmtId="0" fontId="28" fillId="0" borderId="0" xfId="0" applyFont="1" applyAlignment="1">
      <alignment horizontal="right"/>
    </xf>
    <xf numFmtId="0" fontId="28" fillId="0" borderId="0" xfId="0" applyFont="1" applyAlignment="1">
      <alignment wrapText="1"/>
    </xf>
    <xf numFmtId="0" fontId="6" fillId="39" borderId="0" xfId="0" applyFont="1" applyFill="1" applyAlignment="1">
      <alignment horizontal="left"/>
    </xf>
    <xf numFmtId="0" fontId="30" fillId="39" borderId="0" xfId="0" applyFont="1" applyFill="1" applyAlignment="1">
      <alignment horizontal="left"/>
    </xf>
    <xf numFmtId="0" fontId="25" fillId="0" borderId="0" xfId="0" applyFont="1" applyAlignment="1">
      <alignment horizontal="left"/>
    </xf>
    <xf numFmtId="0" fontId="77" fillId="39" borderId="0" xfId="0" applyFont="1" applyFill="1"/>
    <xf numFmtId="0" fontId="76" fillId="0" borderId="0" xfId="0" applyFont="1"/>
    <xf numFmtId="1" fontId="0" fillId="0" borderId="0" xfId="0" applyNumberFormat="1"/>
    <xf numFmtId="169" fontId="0" fillId="0" borderId="0" xfId="0" applyNumberFormat="1"/>
    <xf numFmtId="0" fontId="78" fillId="0" borderId="0" xfId="0" applyFont="1" applyAlignment="1">
      <alignment horizontal="left"/>
    </xf>
    <xf numFmtId="185" fontId="25" fillId="0" borderId="0" xfId="0" applyNumberFormat="1" applyFont="1"/>
    <xf numFmtId="185" fontId="6" fillId="39" borderId="0" xfId="0" applyNumberFormat="1" applyFont="1" applyFill="1"/>
    <xf numFmtId="185" fontId="81" fillId="39" borderId="0" xfId="0" applyNumberFormat="1" applyFont="1" applyFill="1"/>
    <xf numFmtId="185" fontId="5" fillId="0" borderId="0" xfId="0" applyNumberFormat="1" applyFont="1"/>
    <xf numFmtId="0" fontId="107" fillId="93" borderId="34" xfId="0" applyFont="1" applyFill="1" applyBorder="1" applyAlignment="1">
      <alignment horizontal="center" vertical="center"/>
    </xf>
    <xf numFmtId="0" fontId="107" fillId="93" borderId="34" xfId="768" applyFont="1" applyFill="1" applyBorder="1" applyAlignment="1">
      <alignment horizontal="center" vertical="center" wrapText="1"/>
    </xf>
    <xf numFmtId="0" fontId="107" fillId="93" borderId="34" xfId="0" applyFont="1" applyFill="1" applyBorder="1" applyAlignment="1">
      <alignment horizontal="center" vertical="center" wrapText="1"/>
    </xf>
    <xf numFmtId="185" fontId="107" fillId="93" borderId="34" xfId="0" applyNumberFormat="1" applyFont="1" applyFill="1" applyBorder="1" applyAlignment="1">
      <alignment horizontal="center" vertical="center"/>
    </xf>
    <xf numFmtId="0" fontId="107" fillId="93" borderId="34" xfId="0" applyFont="1" applyFill="1" applyBorder="1" applyAlignment="1">
      <alignment horizontal="left" vertical="center"/>
    </xf>
    <xf numFmtId="185" fontId="156" fillId="95" borderId="0" xfId="0" applyNumberFormat="1" applyFont="1" applyFill="1"/>
    <xf numFmtId="0" fontId="155" fillId="93" borderId="35" xfId="0" applyFont="1" applyFill="1" applyBorder="1" applyAlignment="1">
      <alignment horizontal="center" vertical="center" wrapText="1"/>
    </xf>
    <xf numFmtId="0" fontId="154" fillId="94" borderId="36" xfId="0" applyFont="1" applyFill="1" applyBorder="1" applyAlignment="1">
      <alignment horizontal="center" vertical="center" wrapText="1"/>
    </xf>
    <xf numFmtId="0" fontId="156" fillId="95" borderId="0" xfId="0" applyFont="1" applyFill="1"/>
    <xf numFmtId="0" fontId="156" fillId="95" borderId="0" xfId="0" applyFont="1" applyFill="1" applyAlignment="1">
      <alignment horizontal="left"/>
    </xf>
    <xf numFmtId="185" fontId="155" fillId="93" borderId="35" xfId="0" applyNumberFormat="1" applyFont="1" applyFill="1" applyBorder="1" applyAlignment="1">
      <alignment horizontal="center" vertical="center" wrapText="1"/>
    </xf>
    <xf numFmtId="185" fontId="154" fillId="94" borderId="36" xfId="0" applyNumberFormat="1" applyFont="1" applyFill="1" applyBorder="1" applyAlignment="1">
      <alignment horizontal="center" vertical="center" wrapText="1"/>
    </xf>
    <xf numFmtId="0" fontId="2" fillId="94" borderId="34" xfId="0" applyFont="1" applyFill="1" applyBorder="1" applyAlignment="1">
      <alignment horizontal="left" vertical="center" wrapText="1"/>
    </xf>
    <xf numFmtId="0" fontId="2" fillId="94" borderId="34" xfId="0" applyFont="1" applyFill="1" applyBorder="1" applyAlignment="1">
      <alignment horizontal="center" vertical="center" wrapText="1"/>
    </xf>
    <xf numFmtId="0" fontId="0" fillId="97" borderId="0" xfId="0" applyFill="1"/>
    <xf numFmtId="185" fontId="2" fillId="97" borderId="0" xfId="0" applyNumberFormat="1" applyFont="1" applyFill="1"/>
    <xf numFmtId="185" fontId="2" fillId="97" borderId="0" xfId="881" applyNumberFormat="1" applyFont="1" applyFill="1" applyAlignment="1">
      <alignment horizontal="left"/>
    </xf>
    <xf numFmtId="0" fontId="2" fillId="97" borderId="0" xfId="0" applyFont="1" applyFill="1"/>
    <xf numFmtId="185" fontId="158" fillId="88" borderId="37" xfId="0" applyNumberFormat="1" applyFont="1" applyFill="1" applyBorder="1"/>
    <xf numFmtId="185" fontId="158" fillId="97" borderId="37" xfId="0" applyNumberFormat="1" applyFont="1" applyFill="1" applyBorder="1"/>
    <xf numFmtId="185" fontId="2" fillId="94" borderId="34" xfId="747" applyNumberFormat="1" applyFont="1" applyFill="1" applyBorder="1" applyAlignment="1">
      <alignment horizontal="center" vertical="center" wrapText="1"/>
    </xf>
    <xf numFmtId="185" fontId="158" fillId="97" borderId="0" xfId="0" applyNumberFormat="1" applyFont="1" applyFill="1"/>
    <xf numFmtId="185" fontId="2" fillId="97" borderId="38" xfId="0" applyNumberFormat="1" applyFont="1" applyFill="1" applyBorder="1"/>
    <xf numFmtId="185" fontId="158" fillId="88" borderId="0" xfId="0" applyNumberFormat="1" applyFont="1" applyFill="1"/>
    <xf numFmtId="185" fontId="2" fillId="88" borderId="0" xfId="0" applyNumberFormat="1" applyFont="1" applyFill="1"/>
    <xf numFmtId="185" fontId="2" fillId="88" borderId="38" xfId="0" applyNumberFormat="1" applyFont="1" applyFill="1" applyBorder="1"/>
    <xf numFmtId="185" fontId="158" fillId="88" borderId="39" xfId="0" applyNumberFormat="1" applyFont="1" applyFill="1" applyBorder="1"/>
    <xf numFmtId="185" fontId="158" fillId="88" borderId="40" xfId="0" applyNumberFormat="1" applyFont="1" applyFill="1" applyBorder="1"/>
    <xf numFmtId="0" fontId="0" fillId="88" borderId="40" xfId="0" applyFill="1" applyBorder="1"/>
    <xf numFmtId="0" fontId="0" fillId="88" borderId="41" xfId="0" applyFill="1" applyBorder="1"/>
    <xf numFmtId="0" fontId="154" fillId="94" borderId="35" xfId="0" applyFont="1" applyFill="1" applyBorder="1" applyAlignment="1">
      <alignment horizontal="center" vertical="center" wrapText="1"/>
    </xf>
    <xf numFmtId="0" fontId="154" fillId="96" borderId="37" xfId="881" applyFont="1" applyFill="1" applyBorder="1"/>
    <xf numFmtId="0" fontId="154" fillId="96" borderId="0" xfId="881" applyFont="1" applyFill="1"/>
    <xf numFmtId="0" fontId="154" fillId="96" borderId="38" xfId="881" applyFont="1" applyFill="1" applyBorder="1"/>
    <xf numFmtId="0" fontId="154" fillId="95" borderId="37" xfId="881" applyFont="1" applyFill="1" applyBorder="1"/>
    <xf numFmtId="0" fontId="154" fillId="95" borderId="0" xfId="881" applyFont="1" applyFill="1"/>
    <xf numFmtId="0" fontId="154" fillId="95" borderId="38" xfId="881" applyFont="1" applyFill="1" applyBorder="1"/>
    <xf numFmtId="185" fontId="154" fillId="96" borderId="37" xfId="881" applyNumberFormat="1" applyFont="1" applyFill="1" applyBorder="1"/>
    <xf numFmtId="185" fontId="154" fillId="96" borderId="0" xfId="881" applyNumberFormat="1" applyFont="1" applyFill="1"/>
    <xf numFmtId="185" fontId="154" fillId="96" borderId="38" xfId="881" applyNumberFormat="1" applyFont="1" applyFill="1" applyBorder="1"/>
    <xf numFmtId="0" fontId="2" fillId="88" borderId="0" xfId="0" applyFont="1" applyFill="1"/>
    <xf numFmtId="0" fontId="154" fillId="97" borderId="0" xfId="881" applyFont="1" applyFill="1"/>
    <xf numFmtId="0" fontId="154" fillId="97" borderId="37" xfId="881" applyFont="1" applyFill="1" applyBorder="1"/>
    <xf numFmtId="0" fontId="154" fillId="97" borderId="38" xfId="881" applyFont="1" applyFill="1" applyBorder="1"/>
    <xf numFmtId="185" fontId="2" fillId="97" borderId="0" xfId="881" applyNumberFormat="1" applyFont="1" applyFill="1" applyAlignment="1">
      <alignment horizontal="center" vertical="center"/>
    </xf>
    <xf numFmtId="0" fontId="2" fillId="97" borderId="37" xfId="881" applyFont="1" applyFill="1" applyBorder="1" applyAlignment="1">
      <alignment horizontal="left"/>
    </xf>
    <xf numFmtId="0" fontId="2" fillId="88" borderId="37" xfId="881" applyFont="1" applyFill="1" applyBorder="1" applyAlignment="1">
      <alignment horizontal="left"/>
    </xf>
    <xf numFmtId="0" fontId="0" fillId="98" borderId="0" xfId="0" applyFill="1"/>
    <xf numFmtId="0" fontId="2" fillId="97" borderId="39" xfId="0" applyFont="1" applyFill="1" applyBorder="1" applyAlignment="1">
      <alignment horizontal="left" vertical="center" wrapText="1"/>
    </xf>
    <xf numFmtId="0" fontId="2" fillId="97" borderId="40" xfId="0" applyFont="1" applyFill="1" applyBorder="1" applyAlignment="1">
      <alignment horizontal="left" vertical="center" wrapText="1"/>
    </xf>
    <xf numFmtId="0" fontId="2" fillId="97" borderId="40" xfId="0" applyFont="1" applyFill="1" applyBorder="1" applyAlignment="1">
      <alignment horizontal="center" vertical="center" wrapText="1"/>
    </xf>
    <xf numFmtId="0" fontId="2" fillId="97" borderId="41" xfId="0" applyFont="1" applyFill="1" applyBorder="1" applyAlignment="1">
      <alignment horizontal="center" vertical="center" wrapText="1"/>
    </xf>
    <xf numFmtId="0" fontId="2" fillId="88" borderId="37" xfId="0" applyFont="1" applyFill="1" applyBorder="1" applyAlignment="1">
      <alignment horizontal="left" vertical="center" wrapText="1"/>
    </xf>
    <xf numFmtId="0" fontId="2" fillId="88" borderId="0" xfId="0" applyFont="1" applyFill="1" applyAlignment="1">
      <alignment horizontal="left" vertical="center" wrapText="1"/>
    </xf>
    <xf numFmtId="0" fontId="2" fillId="88" borderId="0" xfId="0" applyFont="1" applyFill="1" applyAlignment="1">
      <alignment horizontal="center" vertical="center" wrapText="1"/>
    </xf>
    <xf numFmtId="0" fontId="2" fillId="88" borderId="38" xfId="0" applyFont="1" applyFill="1" applyBorder="1" applyAlignment="1">
      <alignment horizontal="center" vertical="center" wrapText="1"/>
    </xf>
    <xf numFmtId="185" fontId="2" fillId="88" borderId="0" xfId="0" applyNumberFormat="1" applyFont="1" applyFill="1" applyAlignment="1">
      <alignment horizontal="left" vertical="center" wrapText="1"/>
    </xf>
    <xf numFmtId="185" fontId="2" fillId="97" borderId="40" xfId="0" applyNumberFormat="1" applyFont="1" applyFill="1" applyBorder="1" applyAlignment="1">
      <alignment horizontal="left" vertical="center" wrapText="1"/>
    </xf>
    <xf numFmtId="0" fontId="154" fillId="88" borderId="37" xfId="881" applyFont="1" applyFill="1" applyBorder="1"/>
    <xf numFmtId="0" fontId="154" fillId="88" borderId="0" xfId="881" applyFont="1" applyFill="1"/>
    <xf numFmtId="0" fontId="154" fillId="88" borderId="38" xfId="881" applyFont="1" applyFill="1" applyBorder="1"/>
    <xf numFmtId="0" fontId="154" fillId="88" borderId="39" xfId="881" applyFont="1" applyFill="1" applyBorder="1"/>
    <xf numFmtId="0" fontId="154" fillId="88" borderId="40" xfId="881" applyFont="1" applyFill="1" applyBorder="1"/>
    <xf numFmtId="0" fontId="2" fillId="88" borderId="40" xfId="0" applyFont="1" applyFill="1" applyBorder="1"/>
    <xf numFmtId="0" fontId="154" fillId="88" borderId="41" xfId="881" applyFont="1" applyFill="1" applyBorder="1"/>
    <xf numFmtId="0" fontId="2" fillId="0" borderId="0" xfId="0" applyFont="1"/>
    <xf numFmtId="0" fontId="0" fillId="0" borderId="10" xfId="0" applyBorder="1" applyAlignment="1">
      <alignment vertical="center"/>
    </xf>
    <xf numFmtId="0" fontId="2" fillId="87" borderId="10" xfId="0" applyFont="1" applyFill="1" applyBorder="1" applyAlignment="1">
      <alignment vertical="center" wrapText="1"/>
    </xf>
    <xf numFmtId="0" fontId="2" fillId="87" borderId="10" xfId="0" applyFont="1" applyFill="1" applyBorder="1" applyAlignment="1">
      <alignment vertical="center"/>
    </xf>
    <xf numFmtId="0" fontId="2" fillId="87" borderId="0" xfId="0" applyFont="1" applyFill="1"/>
    <xf numFmtId="195" fontId="0" fillId="0" borderId="0" xfId="0" applyNumberFormat="1"/>
    <xf numFmtId="2" fontId="0" fillId="0" borderId="10" xfId="0" applyNumberFormat="1" applyBorder="1" applyAlignment="1">
      <alignment vertical="center"/>
    </xf>
    <xf numFmtId="0" fontId="2" fillId="94" borderId="42" xfId="0" applyFont="1" applyFill="1" applyBorder="1" applyAlignment="1">
      <alignment horizontal="center" vertical="center" wrapText="1"/>
    </xf>
    <xf numFmtId="2" fontId="0" fillId="0" borderId="43" xfId="0" applyNumberFormat="1" applyBorder="1"/>
    <xf numFmtId="2" fontId="2" fillId="88" borderId="43" xfId="881" applyNumberFormat="1" applyFont="1" applyFill="1" applyBorder="1"/>
    <xf numFmtId="2" fontId="0" fillId="97" borderId="43" xfId="0" applyNumberFormat="1" applyFill="1" applyBorder="1"/>
    <xf numFmtId="1" fontId="0" fillId="88" borderId="43" xfId="0" applyNumberFormat="1" applyFill="1" applyBorder="1"/>
    <xf numFmtId="2" fontId="2" fillId="97" borderId="43" xfId="881" applyNumberFormat="1" applyFont="1" applyFill="1" applyBorder="1"/>
    <xf numFmtId="0" fontId="2" fillId="97" borderId="0" xfId="881" applyFont="1" applyFill="1"/>
    <xf numFmtId="0" fontId="2" fillId="97" borderId="43" xfId="881" applyFont="1" applyFill="1" applyBorder="1"/>
    <xf numFmtId="0" fontId="2" fillId="88" borderId="0" xfId="881" applyFont="1" applyFill="1"/>
    <xf numFmtId="0" fontId="2" fillId="88" borderId="43" xfId="881" applyFont="1" applyFill="1" applyBorder="1"/>
    <xf numFmtId="0" fontId="0" fillId="97" borderId="43" xfId="0" applyFill="1" applyBorder="1"/>
    <xf numFmtId="0" fontId="2" fillId="94" borderId="42" xfId="0" applyFont="1" applyFill="1" applyBorder="1" applyAlignment="1">
      <alignment horizontal="left" vertical="center" wrapText="1"/>
    </xf>
    <xf numFmtId="185" fontId="2" fillId="97" borderId="43" xfId="881" applyNumberFormat="1" applyFont="1" applyFill="1" applyBorder="1" applyAlignment="1">
      <alignment horizontal="center"/>
    </xf>
    <xf numFmtId="185" fontId="2" fillId="88" borderId="43" xfId="881" applyNumberFormat="1" applyFont="1" applyFill="1" applyBorder="1" applyAlignment="1">
      <alignment horizontal="center"/>
    </xf>
    <xf numFmtId="0" fontId="2" fillId="94" borderId="45" xfId="0" applyFont="1" applyFill="1" applyBorder="1" applyAlignment="1">
      <alignment horizontal="center" vertical="center" wrapText="1"/>
    </xf>
    <xf numFmtId="2" fontId="2" fillId="97" borderId="46" xfId="881" applyNumberFormat="1" applyFont="1" applyFill="1" applyBorder="1"/>
    <xf numFmtId="2" fontId="2" fillId="97" borderId="0" xfId="881" applyNumberFormat="1" applyFont="1" applyFill="1"/>
    <xf numFmtId="2" fontId="2" fillId="88" borderId="46" xfId="881" applyNumberFormat="1" applyFont="1" applyFill="1" applyBorder="1"/>
    <xf numFmtId="2" fontId="0" fillId="97" borderId="46" xfId="0" applyNumberFormat="1" applyFill="1" applyBorder="1"/>
    <xf numFmtId="1" fontId="0" fillId="88" borderId="46" xfId="0" applyNumberFormat="1" applyFill="1" applyBorder="1"/>
    <xf numFmtId="1" fontId="107" fillId="88" borderId="0" xfId="0" applyNumberFormat="1" applyFont="1" applyFill="1"/>
    <xf numFmtId="1" fontId="2" fillId="97" borderId="0" xfId="0" applyNumberFormat="1" applyFont="1" applyFill="1"/>
    <xf numFmtId="1" fontId="2" fillId="97" borderId="43" xfId="0" applyNumberFormat="1" applyFont="1" applyFill="1" applyBorder="1"/>
    <xf numFmtId="1" fontId="107" fillId="88" borderId="43" xfId="0" applyNumberFormat="1" applyFont="1" applyFill="1" applyBorder="1"/>
    <xf numFmtId="0" fontId="2" fillId="97" borderId="46" xfId="881" applyFont="1" applyFill="1" applyBorder="1"/>
    <xf numFmtId="168" fontId="2" fillId="97" borderId="46" xfId="0" applyNumberFormat="1" applyFont="1" applyFill="1" applyBorder="1"/>
    <xf numFmtId="168" fontId="2" fillId="97" borderId="0" xfId="0" applyNumberFormat="1" applyFont="1" applyFill="1"/>
    <xf numFmtId="168" fontId="2" fillId="97" borderId="43" xfId="0" applyNumberFormat="1" applyFont="1" applyFill="1" applyBorder="1"/>
    <xf numFmtId="0" fontId="2" fillId="88" borderId="46" xfId="0" applyFont="1" applyFill="1" applyBorder="1"/>
    <xf numFmtId="0" fontId="2" fillId="88" borderId="43" xfId="0" applyFont="1" applyFill="1" applyBorder="1"/>
    <xf numFmtId="0" fontId="0" fillId="97" borderId="46" xfId="0" applyFill="1" applyBorder="1"/>
    <xf numFmtId="1" fontId="107" fillId="88" borderId="46" xfId="0" applyNumberFormat="1" applyFont="1" applyFill="1" applyBorder="1"/>
    <xf numFmtId="1" fontId="2" fillId="97" borderId="46" xfId="0" applyNumberFormat="1" applyFont="1" applyFill="1" applyBorder="1"/>
    <xf numFmtId="0" fontId="2" fillId="94" borderId="48" xfId="0" applyFont="1" applyFill="1" applyBorder="1" applyAlignment="1">
      <alignment horizontal="center" vertical="center" wrapText="1"/>
    </xf>
    <xf numFmtId="0" fontId="0" fillId="97" borderId="49" xfId="0" applyFill="1" applyBorder="1"/>
    <xf numFmtId="168" fontId="2" fillId="97" borderId="49" xfId="768" applyNumberFormat="1" applyFill="1" applyBorder="1"/>
    <xf numFmtId="168" fontId="107" fillId="88" borderId="49" xfId="768" applyNumberFormat="1" applyFont="1" applyFill="1" applyBorder="1"/>
    <xf numFmtId="2" fontId="0" fillId="0" borderId="0" xfId="0" applyNumberFormat="1"/>
    <xf numFmtId="2" fontId="2" fillId="88" borderId="0" xfId="881" applyNumberFormat="1" applyFont="1" applyFill="1"/>
    <xf numFmtId="2" fontId="0" fillId="97" borderId="0" xfId="0" applyNumberFormat="1" applyFill="1"/>
    <xf numFmtId="1" fontId="2" fillId="88" borderId="0" xfId="881" applyNumberFormat="1" applyFont="1" applyFill="1"/>
    <xf numFmtId="168" fontId="2" fillId="97" borderId="0" xfId="881" applyNumberFormat="1" applyFont="1" applyFill="1"/>
    <xf numFmtId="0" fontId="107" fillId="93" borderId="51" xfId="0" applyFont="1" applyFill="1" applyBorder="1" applyAlignment="1">
      <alignment horizontal="left" vertical="center"/>
    </xf>
    <xf numFmtId="0" fontId="107" fillId="93" borderId="52" xfId="0" applyFont="1" applyFill="1" applyBorder="1" applyAlignment="1">
      <alignment horizontal="left" vertical="center"/>
    </xf>
    <xf numFmtId="0" fontId="107" fillId="93" borderId="53" xfId="0" applyFont="1" applyFill="1" applyBorder="1" applyAlignment="1">
      <alignment horizontal="left" vertical="center"/>
    </xf>
    <xf numFmtId="0" fontId="107" fillId="93" borderId="53" xfId="0" applyFont="1" applyFill="1" applyBorder="1" applyAlignment="1">
      <alignment horizontal="center" vertical="center"/>
    </xf>
    <xf numFmtId="0" fontId="107" fillId="93" borderId="53" xfId="768" applyFont="1" applyFill="1" applyBorder="1" applyAlignment="1">
      <alignment horizontal="center" vertical="center" wrapText="1"/>
    </xf>
    <xf numFmtId="0" fontId="107" fillId="93" borderId="52" xfId="768" applyFont="1" applyFill="1" applyBorder="1" applyAlignment="1">
      <alignment horizontal="center" vertical="center" wrapText="1"/>
    </xf>
    <xf numFmtId="0" fontId="107" fillId="93" borderId="54" xfId="768" applyFont="1" applyFill="1" applyBorder="1" applyAlignment="1">
      <alignment horizontal="center" vertical="center" wrapText="1"/>
    </xf>
    <xf numFmtId="0" fontId="107" fillId="93" borderId="55" xfId="768" applyFont="1" applyFill="1" applyBorder="1" applyAlignment="1">
      <alignment horizontal="center" vertical="center" wrapText="1"/>
    </xf>
    <xf numFmtId="0" fontId="107" fillId="93" borderId="56" xfId="0" applyFont="1" applyFill="1" applyBorder="1" applyAlignment="1">
      <alignment horizontal="center" vertical="center" wrapText="1"/>
    </xf>
    <xf numFmtId="0" fontId="2" fillId="94" borderId="57" xfId="0" applyFont="1" applyFill="1" applyBorder="1" applyAlignment="1">
      <alignment horizontal="left" vertical="center" wrapText="1"/>
    </xf>
    <xf numFmtId="0" fontId="2" fillId="94" borderId="58" xfId="0" applyFont="1" applyFill="1" applyBorder="1" applyAlignment="1">
      <alignment horizontal="center" vertical="center" wrapText="1"/>
    </xf>
    <xf numFmtId="185" fontId="2" fillId="88" borderId="0" xfId="881" applyNumberFormat="1" applyFont="1" applyFill="1" applyAlignment="1">
      <alignment horizontal="left"/>
    </xf>
    <xf numFmtId="185" fontId="2" fillId="88" borderId="0" xfId="881" applyNumberFormat="1" applyFont="1" applyFill="1" applyAlignment="1">
      <alignment horizontal="center" vertical="center"/>
    </xf>
    <xf numFmtId="0" fontId="2" fillId="88" borderId="49" xfId="881" applyFont="1" applyFill="1" applyBorder="1"/>
    <xf numFmtId="0" fontId="2" fillId="97" borderId="49" xfId="881" applyFont="1" applyFill="1" applyBorder="1"/>
    <xf numFmtId="0" fontId="0" fillId="0" borderId="49" xfId="0" applyBorder="1"/>
    <xf numFmtId="168" fontId="2" fillId="97" borderId="43" xfId="881" applyNumberFormat="1" applyFont="1" applyFill="1" applyBorder="1"/>
    <xf numFmtId="0" fontId="2" fillId="88" borderId="44" xfId="881" applyFont="1" applyFill="1" applyBorder="1"/>
    <xf numFmtId="0" fontId="2" fillId="88" borderId="39" xfId="881" applyFont="1" applyFill="1" applyBorder="1" applyAlignment="1">
      <alignment horizontal="left"/>
    </xf>
    <xf numFmtId="185" fontId="2" fillId="88" borderId="40" xfId="881" applyNumberFormat="1" applyFont="1" applyFill="1" applyBorder="1" applyAlignment="1">
      <alignment horizontal="left"/>
    </xf>
    <xf numFmtId="185" fontId="2" fillId="88" borderId="40" xfId="881" applyNumberFormat="1" applyFont="1" applyFill="1" applyBorder="1" applyAlignment="1">
      <alignment horizontal="center" vertical="center"/>
    </xf>
    <xf numFmtId="185" fontId="0" fillId="88" borderId="44" xfId="0" applyNumberFormat="1" applyFill="1" applyBorder="1" applyAlignment="1">
      <alignment horizontal="center"/>
    </xf>
    <xf numFmtId="0" fontId="0" fillId="88" borderId="50" xfId="0" applyFill="1" applyBorder="1"/>
    <xf numFmtId="0" fontId="0" fillId="88" borderId="44" xfId="0" applyFill="1" applyBorder="1"/>
    <xf numFmtId="2" fontId="0" fillId="88" borderId="40" xfId="0" applyNumberFormat="1" applyFill="1" applyBorder="1"/>
    <xf numFmtId="2" fontId="0" fillId="88" borderId="44" xfId="0" applyNumberFormat="1" applyFill="1" applyBorder="1"/>
    <xf numFmtId="2" fontId="0" fillId="88" borderId="47" xfId="0" applyNumberFormat="1" applyFill="1" applyBorder="1"/>
    <xf numFmtId="0" fontId="0" fillId="88" borderId="47" xfId="0" applyFill="1" applyBorder="1"/>
    <xf numFmtId="0" fontId="2" fillId="88" borderId="0" xfId="881" applyFont="1" applyFill="1" applyAlignment="1">
      <alignment horizontal="left"/>
    </xf>
    <xf numFmtId="185" fontId="0" fillId="88" borderId="0" xfId="0" applyNumberFormat="1" applyFill="1" applyAlignment="1">
      <alignment horizontal="center"/>
    </xf>
    <xf numFmtId="0" fontId="0" fillId="88" borderId="0" xfId="0" applyFill="1"/>
    <xf numFmtId="2" fontId="0" fillId="88" borderId="0" xfId="0" applyNumberFormat="1" applyFill="1"/>
    <xf numFmtId="0" fontId="0" fillId="0" borderId="0" xfId="0" applyAlignment="1">
      <alignment vertical="center"/>
    </xf>
    <xf numFmtId="2" fontId="0" fillId="0" borderId="0" xfId="0" applyNumberFormat="1" applyAlignment="1">
      <alignment vertical="center"/>
    </xf>
    <xf numFmtId="0" fontId="154" fillId="94" borderId="0" xfId="0" applyFont="1" applyFill="1" applyAlignment="1">
      <alignment horizontal="center" vertical="center" wrapText="1"/>
    </xf>
    <xf numFmtId="0" fontId="154" fillId="0" borderId="0" xfId="0" applyFont="1" applyAlignment="1">
      <alignment horizontal="center" vertical="center" wrapText="1"/>
    </xf>
    <xf numFmtId="0" fontId="159" fillId="39" borderId="0" xfId="0" quotePrefix="1" applyFont="1" applyFill="1" applyAlignment="1">
      <alignment horizontal="left" vertical="top"/>
    </xf>
    <xf numFmtId="0" fontId="156" fillId="0" borderId="0" xfId="0" applyFont="1"/>
    <xf numFmtId="0" fontId="156" fillId="0" borderId="0" xfId="0" applyFont="1" applyAlignment="1">
      <alignment horizontal="left"/>
    </xf>
    <xf numFmtId="0" fontId="154" fillId="94" borderId="37" xfId="0" applyFont="1" applyFill="1" applyBorder="1" applyAlignment="1">
      <alignment horizontal="center" vertical="center" wrapText="1"/>
    </xf>
    <xf numFmtId="0" fontId="154" fillId="97" borderId="39" xfId="0" applyFont="1" applyFill="1" applyBorder="1" applyAlignment="1">
      <alignment horizontal="center" vertical="center" wrapText="1"/>
    </xf>
    <xf numFmtId="0" fontId="154" fillId="97" borderId="40" xfId="0" applyFont="1" applyFill="1" applyBorder="1" applyAlignment="1">
      <alignment horizontal="center" vertical="center" wrapText="1"/>
    </xf>
    <xf numFmtId="0" fontId="155" fillId="93" borderId="61" xfId="0" applyFont="1" applyFill="1" applyBorder="1" applyAlignment="1">
      <alignment horizontal="center" vertical="center" wrapText="1"/>
    </xf>
    <xf numFmtId="0" fontId="155" fillId="93" borderId="62" xfId="0" applyFont="1" applyFill="1" applyBorder="1" applyAlignment="1">
      <alignment horizontal="center" vertical="center" wrapText="1"/>
    </xf>
    <xf numFmtId="0" fontId="155" fillId="93" borderId="62" xfId="768" applyFont="1" applyFill="1" applyBorder="1" applyAlignment="1">
      <alignment horizontal="center" vertical="center" wrapText="1"/>
    </xf>
    <xf numFmtId="185" fontId="154" fillId="97" borderId="40" xfId="0" applyNumberFormat="1" applyFont="1" applyFill="1" applyBorder="1" applyAlignment="1">
      <alignment horizontal="center" vertical="center" wrapText="1"/>
    </xf>
    <xf numFmtId="0" fontId="2" fillId="87" borderId="65" xfId="0" applyFont="1" applyFill="1" applyBorder="1" applyAlignment="1">
      <alignment vertical="center"/>
    </xf>
    <xf numFmtId="0" fontId="0" fillId="97" borderId="64" xfId="0" applyFill="1" applyBorder="1" applyAlignment="1">
      <alignment vertical="center" wrapText="1"/>
    </xf>
    <xf numFmtId="0" fontId="155" fillId="93" borderId="67" xfId="0" applyFont="1" applyFill="1" applyBorder="1" applyAlignment="1">
      <alignment horizontal="center" vertical="center" wrapText="1"/>
    </xf>
    <xf numFmtId="0" fontId="154" fillId="94" borderId="43" xfId="0" applyFont="1" applyFill="1" applyBorder="1" applyAlignment="1">
      <alignment horizontal="center" vertical="center" wrapText="1"/>
    </xf>
    <xf numFmtId="185" fontId="154" fillId="97" borderId="44" xfId="0" applyNumberFormat="1" applyFont="1" applyFill="1" applyBorder="1" applyAlignment="1">
      <alignment horizontal="center" vertical="center" wrapText="1"/>
    </xf>
    <xf numFmtId="0" fontId="155" fillId="93" borderId="68" xfId="0" applyFont="1" applyFill="1" applyBorder="1" applyAlignment="1">
      <alignment horizontal="center" vertical="center" wrapText="1"/>
    </xf>
    <xf numFmtId="0" fontId="154" fillId="94" borderId="49" xfId="0" applyFont="1" applyFill="1" applyBorder="1" applyAlignment="1">
      <alignment horizontal="center" vertical="center" wrapText="1"/>
    </xf>
    <xf numFmtId="0" fontId="154" fillId="97" borderId="50" xfId="0" applyFont="1" applyFill="1" applyBorder="1" applyAlignment="1">
      <alignment horizontal="center" vertical="center" wrapText="1"/>
    </xf>
    <xf numFmtId="0" fontId="155" fillId="93" borderId="69" xfId="0" applyFont="1" applyFill="1" applyBorder="1" applyAlignment="1">
      <alignment horizontal="center" vertical="center" wrapText="1"/>
    </xf>
    <xf numFmtId="0" fontId="154" fillId="94" borderId="46" xfId="0" applyFont="1" applyFill="1" applyBorder="1" applyAlignment="1">
      <alignment horizontal="center" vertical="center" wrapText="1"/>
    </xf>
    <xf numFmtId="0" fontId="154" fillId="97" borderId="47" xfId="0" applyFont="1" applyFill="1" applyBorder="1" applyAlignment="1">
      <alignment horizontal="center" vertical="center" wrapText="1"/>
    </xf>
    <xf numFmtId="0" fontId="154" fillId="97" borderId="44" xfId="0" applyFont="1" applyFill="1" applyBorder="1" applyAlignment="1">
      <alignment horizontal="center" vertical="center" wrapText="1"/>
    </xf>
    <xf numFmtId="0" fontId="155" fillId="93" borderId="69" xfId="768" applyFont="1" applyFill="1" applyBorder="1" applyAlignment="1">
      <alignment horizontal="center" vertical="center" wrapText="1"/>
    </xf>
    <xf numFmtId="0" fontId="155" fillId="93" borderId="67" xfId="768" applyFont="1" applyFill="1" applyBorder="1" applyAlignment="1">
      <alignment horizontal="center" vertical="center" wrapText="1"/>
    </xf>
    <xf numFmtId="0" fontId="155" fillId="93" borderId="68" xfId="768" applyFont="1" applyFill="1" applyBorder="1" applyAlignment="1">
      <alignment horizontal="center" vertical="center" wrapText="1"/>
    </xf>
    <xf numFmtId="0" fontId="151" fillId="0" borderId="0" xfId="54498" applyFont="1" applyAlignment="1">
      <alignment horizontal="center"/>
    </xf>
    <xf numFmtId="0" fontId="2" fillId="87" borderId="10" xfId="0" applyFont="1" applyFill="1" applyBorder="1"/>
    <xf numFmtId="195" fontId="0" fillId="87" borderId="0" xfId="0" applyNumberFormat="1" applyFill="1"/>
    <xf numFmtId="0" fontId="0" fillId="0" borderId="10" xfId="0" applyBorder="1"/>
    <xf numFmtId="0" fontId="0" fillId="87" borderId="0" xfId="0" applyFill="1"/>
    <xf numFmtId="0" fontId="0" fillId="87" borderId="10" xfId="0" applyFill="1" applyBorder="1"/>
    <xf numFmtId="0" fontId="115" fillId="0" borderId="0" xfId="54509"/>
    <xf numFmtId="0" fontId="115" fillId="0" borderId="0" xfId="54510"/>
    <xf numFmtId="2" fontId="2" fillId="88" borderId="0" xfId="0" applyNumberFormat="1" applyFont="1" applyFill="1" applyAlignment="1">
      <alignment horizontal="center" vertical="center" wrapText="1"/>
    </xf>
    <xf numFmtId="0" fontId="163" fillId="94" borderId="34" xfId="0" applyFont="1" applyFill="1" applyBorder="1" applyAlignment="1">
      <alignment horizontal="center" vertical="center" wrapText="1"/>
    </xf>
    <xf numFmtId="0" fontId="26" fillId="87" borderId="10" xfId="0" applyFont="1" applyFill="1" applyBorder="1" applyAlignment="1">
      <alignment horizontal="center" vertical="center"/>
    </xf>
    <xf numFmtId="0" fontId="107" fillId="87" borderId="10" xfId="0" applyFont="1" applyFill="1" applyBorder="1"/>
    <xf numFmtId="0" fontId="107" fillId="87" borderId="66" xfId="0" applyFont="1" applyFill="1" applyBorder="1"/>
    <xf numFmtId="0" fontId="164" fillId="0" borderId="10" xfId="0" applyFont="1" applyBorder="1"/>
    <xf numFmtId="0" fontId="2" fillId="0" borderId="10" xfId="0" applyFont="1" applyBorder="1"/>
    <xf numFmtId="0" fontId="107" fillId="0" borderId="10" xfId="0" applyFont="1" applyBorder="1"/>
    <xf numFmtId="0" fontId="107" fillId="0" borderId="10" xfId="0" applyFont="1" applyBorder="1" applyAlignment="1">
      <alignment wrapText="1"/>
    </xf>
    <xf numFmtId="196" fontId="0" fillId="0" borderId="10" xfId="0" applyNumberFormat="1" applyBorder="1"/>
    <xf numFmtId="0" fontId="2" fillId="87" borderId="10" xfId="0" applyFont="1" applyFill="1" applyBorder="1" applyAlignment="1">
      <alignment wrapText="1"/>
    </xf>
    <xf numFmtId="168" fontId="0" fillId="97" borderId="40" xfId="0" applyNumberFormat="1" applyFill="1" applyBorder="1"/>
    <xf numFmtId="168" fontId="2" fillId="97" borderId="59" xfId="768" applyNumberFormat="1" applyFill="1" applyBorder="1"/>
    <xf numFmtId="168" fontId="2" fillId="88" borderId="49" xfId="768" applyNumberFormat="1" applyFill="1" applyBorder="1"/>
    <xf numFmtId="168" fontId="2" fillId="88" borderId="59" xfId="768" applyNumberFormat="1" applyFill="1" applyBorder="1"/>
    <xf numFmtId="168" fontId="0" fillId="97" borderId="49" xfId="0" applyNumberFormat="1" applyFill="1" applyBorder="1"/>
    <xf numFmtId="168" fontId="2" fillId="97" borderId="59" xfId="0" applyNumberFormat="1" applyFont="1" applyFill="1" applyBorder="1"/>
    <xf numFmtId="168" fontId="107" fillId="88" borderId="49" xfId="0" applyNumberFormat="1" applyFont="1" applyFill="1" applyBorder="1"/>
    <xf numFmtId="168" fontId="2" fillId="97" borderId="49" xfId="0" applyNumberFormat="1" applyFont="1" applyFill="1" applyBorder="1"/>
    <xf numFmtId="168" fontId="0" fillId="88" borderId="50" xfId="0" applyNumberFormat="1" applyFill="1" applyBorder="1"/>
    <xf numFmtId="168" fontId="2" fillId="88" borderId="60" xfId="0" applyNumberFormat="1" applyFont="1" applyFill="1" applyBorder="1"/>
    <xf numFmtId="196" fontId="2" fillId="88" borderId="49" xfId="881" applyNumberFormat="1" applyFont="1" applyFill="1" applyBorder="1"/>
    <xf numFmtId="168" fontId="2" fillId="97" borderId="40" xfId="0" applyNumberFormat="1" applyFont="1" applyFill="1" applyBorder="1" applyAlignment="1">
      <alignment horizontal="center" vertical="center" wrapText="1"/>
    </xf>
    <xf numFmtId="0" fontId="154" fillId="97" borderId="0" xfId="0" applyFont="1" applyFill="1" applyAlignment="1">
      <alignment horizontal="center" vertical="center" wrapText="1"/>
    </xf>
    <xf numFmtId="185" fontId="154" fillId="97" borderId="0" xfId="0" applyNumberFormat="1" applyFont="1" applyFill="1" applyAlignment="1">
      <alignment horizontal="center" vertical="center" wrapText="1"/>
    </xf>
    <xf numFmtId="0" fontId="155" fillId="93" borderId="35" xfId="43506" applyFont="1" applyFill="1" applyBorder="1" applyAlignment="1">
      <alignment horizontal="center" vertical="center" wrapText="1"/>
    </xf>
    <xf numFmtId="0" fontId="154" fillId="96" borderId="0" xfId="0" applyFont="1" applyFill="1"/>
    <xf numFmtId="0" fontId="155" fillId="96" borderId="0" xfId="0" applyFont="1" applyFill="1"/>
    <xf numFmtId="197" fontId="154" fillId="96" borderId="0" xfId="0" applyNumberFormat="1" applyFont="1" applyFill="1"/>
    <xf numFmtId="185" fontId="158" fillId="97" borderId="52" xfId="0" applyNumberFormat="1" applyFont="1" applyFill="1" applyBorder="1"/>
    <xf numFmtId="185" fontId="158" fillId="95" borderId="0" xfId="0" applyNumberFormat="1" applyFont="1" applyFill="1"/>
    <xf numFmtId="185" fontId="158" fillId="97" borderId="39" xfId="0" applyNumberFormat="1" applyFont="1" applyFill="1" applyBorder="1"/>
    <xf numFmtId="185" fontId="158" fillId="97" borderId="40" xfId="0" applyNumberFormat="1" applyFont="1" applyFill="1" applyBorder="1"/>
    <xf numFmtId="0" fontId="5" fillId="88" borderId="37" xfId="0" applyFont="1" applyFill="1" applyBorder="1"/>
    <xf numFmtId="0" fontId="5" fillId="97" borderId="39" xfId="0" applyFont="1" applyFill="1" applyBorder="1"/>
    <xf numFmtId="0" fontId="2" fillId="87" borderId="0" xfId="0" applyFont="1" applyFill="1" applyAlignment="1">
      <alignment horizontal="center" vertical="center" wrapText="1"/>
    </xf>
    <xf numFmtId="0" fontId="2" fillId="97" borderId="0" xfId="0" applyFont="1" applyFill="1" applyAlignment="1">
      <alignment horizontal="left" vertical="center" wrapText="1"/>
    </xf>
    <xf numFmtId="185" fontId="2" fillId="97" borderId="0" xfId="0" applyNumberFormat="1" applyFont="1" applyFill="1" applyAlignment="1">
      <alignment horizontal="left" vertical="center" wrapText="1"/>
    </xf>
    <xf numFmtId="0" fontId="2" fillId="97" borderId="0" xfId="0" applyFont="1" applyFill="1" applyAlignment="1">
      <alignment horizontal="center" vertical="center" wrapText="1"/>
    </xf>
    <xf numFmtId="168" fontId="2" fillId="97" borderId="0" xfId="0" applyNumberFormat="1" applyFont="1" applyFill="1" applyAlignment="1">
      <alignment horizontal="center" vertical="center" wrapText="1"/>
    </xf>
    <xf numFmtId="0" fontId="107" fillId="93" borderId="0" xfId="0" applyFont="1" applyFill="1" applyAlignment="1">
      <alignment horizontal="center" vertical="center" wrapText="1"/>
    </xf>
    <xf numFmtId="168" fontId="0" fillId="88" borderId="0" xfId="0" applyNumberFormat="1" applyFill="1"/>
    <xf numFmtId="0" fontId="0" fillId="87" borderId="10" xfId="0" applyFill="1" applyBorder="1" applyAlignment="1">
      <alignment horizontal="center" vertical="center" wrapText="1"/>
    </xf>
    <xf numFmtId="0" fontId="2" fillId="87" borderId="10" xfId="0" applyFont="1" applyFill="1" applyBorder="1" applyAlignment="1">
      <alignment horizontal="center" vertical="center"/>
    </xf>
    <xf numFmtId="0" fontId="2" fillId="87" borderId="10" xfId="0" applyFont="1" applyFill="1" applyBorder="1" applyAlignment="1">
      <alignment vertical="center"/>
    </xf>
    <xf numFmtId="0" fontId="2" fillId="87" borderId="10" xfId="0" applyFont="1" applyFill="1" applyBorder="1" applyAlignment="1">
      <alignment horizontal="center" vertical="center" wrapText="1"/>
    </xf>
    <xf numFmtId="0" fontId="151" fillId="0" borderId="0" xfId="54498" applyFont="1" applyAlignment="1">
      <alignment horizontal="center"/>
    </xf>
    <xf numFmtId="0" fontId="2" fillId="87" borderId="65" xfId="0" applyFont="1" applyFill="1" applyBorder="1" applyAlignment="1">
      <alignment horizontal="center" vertical="center"/>
    </xf>
    <xf numFmtId="0" fontId="2" fillId="87" borderId="66" xfId="0" applyFont="1" applyFill="1" applyBorder="1" applyAlignment="1">
      <alignment horizontal="center" vertical="center"/>
    </xf>
    <xf numFmtId="0" fontId="0" fillId="87" borderId="63" xfId="0" applyFill="1" applyBorder="1" applyAlignment="1">
      <alignment horizontal="center" vertical="center" wrapText="1"/>
    </xf>
    <xf numFmtId="0" fontId="0" fillId="87" borderId="64" xfId="0" applyFill="1" applyBorder="1" applyAlignment="1">
      <alignment horizontal="center" vertical="center" wrapText="1"/>
    </xf>
  </cellXfs>
  <cellStyles count="54511">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3" xfId="50600" xr:uid="{800AAD70-C7D7-4D9D-94E3-51B05CEFEE22}"/>
    <cellStyle name="Dziesiętny 2 4" xfId="32633" xr:uid="{AD13818F-1A4F-4EB5-B236-C6D15ECD8484}"/>
    <cellStyle name="Dziesiętny 3" xfId="54499" xr:uid="{604CF52D-96A0-4812-B3B6-093AF9C8AC2D}"/>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3" xfId="11524" xr:uid="{ED0D0B86-031D-46A1-B958-86884703C1C1}"/>
    <cellStyle name="Normal 2 7 2 3 2" xfId="51431" xr:uid="{3F215806-6685-4FD3-A59D-019529E906CC}"/>
    <cellStyle name="Normal 2 7 2 3 3" xfId="35746" xr:uid="{F11E357C-EB78-414D-959C-E13AD9E55008}"/>
    <cellStyle name="Normal 2 7 2 4" xfId="51429" xr:uid="{41F21BC4-B3C0-4AB4-96E7-2D8A29C5842A}"/>
    <cellStyle name="Normal 2 7 2 5" xfId="35743" xr:uid="{78B2647E-0486-477D-8C80-2D8357D06AF9}"/>
    <cellStyle name="Normal 2 7 2 6" xfId="53971" xr:uid="{1F934858-9D06-430C-9BEC-BB7DD0CD6760}"/>
    <cellStyle name="Normal 2 7 2 7" xfId="53972" xr:uid="{8911BDB4-31CC-473A-A7D7-A0C9BE0551C4}"/>
    <cellStyle name="Normal 2 7 2 8" xfId="53973" xr:uid="{0755EDFE-CA67-43EE-AF4C-428D1736350D}"/>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3" xfId="51432" xr:uid="{D070C041-CA3B-42FD-AE93-8D7C1FF76730}"/>
    <cellStyle name="Normal 2 7 3 4" xfId="35747" xr:uid="{1B69636F-CD93-43A9-8752-45AD30253481}"/>
    <cellStyle name="Normal 2 7 4" xfId="11528" xr:uid="{A2EDB94D-C3D0-4143-BCE2-EEB8F4BE9FF8}"/>
    <cellStyle name="Normal 2 7 4 2" xfId="11529" xr:uid="{3F55F7CE-A52C-45EF-B521-80DCC31EE135}"/>
    <cellStyle name="Normal 2 7 4 2 2" xfId="35750" xr:uid="{231945E4-B41E-4571-85B9-B81422A8A5F6}"/>
    <cellStyle name="Normal 2 7 4 3" xfId="51434" xr:uid="{5799FB6D-6B4B-4D69-BB26-7D1AC717AAD6}"/>
    <cellStyle name="Normal 2 7 4 4" xfId="35749" xr:uid="{0CA2719F-7F8C-47D7-9DBB-7D96C8E38DB5}"/>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7" xfId="11537" xr:uid="{21494F38-332B-4A84-B12D-6B9348481CCD}"/>
    <cellStyle name="Normal 2 7 7 2" xfId="51437" xr:uid="{B590A856-6460-46F3-AAD4-2984A76A13FD}"/>
    <cellStyle name="Normal 2 7 7 3" xfId="35758" xr:uid="{C7DD913E-F877-422A-85F0-F60E692D562F}"/>
    <cellStyle name="Normal 2 7 8" xfId="11538" xr:uid="{AAD68DF2-D931-42A9-B834-12C730EDB5AF}"/>
    <cellStyle name="Normal 2 7 8 2" xfId="51438" xr:uid="{7DFDDD8E-B12D-47E0-8E11-BE30D0D67369}"/>
    <cellStyle name="Normal 2 7 8 3" xfId="35759" xr:uid="{C46778AD-36A5-42A3-8482-0E4B6D500273}"/>
    <cellStyle name="Normal 2 7 9" xfId="51428" xr:uid="{DD895D23-E8E6-4B16-831A-C6982A88CCEC}"/>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1" xfId="53990" xr:uid="{27F67F0C-F5BA-4A50-93FE-84C574A01F97}"/>
    <cellStyle name="Normalny 10 2" xfId="771" xr:uid="{00000000-0005-0000-0000-000009030000}"/>
    <cellStyle name="Normalny 10 2 10" xfId="53991" xr:uid="{64BF9A95-FDBE-42D1-889C-E2F10461017D}"/>
    <cellStyle name="Normalny 10 2 11" xfId="53992" xr:uid="{1E5FDAB3-09F6-45D1-BDDB-71B30BF7BFEF}"/>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3" xfId="20982" xr:uid="{E2E4DF8B-486B-44C5-9AEB-EC216072BCEE}"/>
    <cellStyle name="Normalny 10 2 5 3 2" xfId="45204" xr:uid="{50F422B3-BCB1-44EB-921A-33CB5CE3492D}"/>
    <cellStyle name="Normalny 10 2 5 4" xfId="45201" xr:uid="{86EF18F5-6FE2-4BDB-A124-E46187F5B981}"/>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8" xfId="20987" xr:uid="{C0626733-D13D-4C97-A3F7-87091BC1AE27}"/>
    <cellStyle name="Normalny 10 2 8 2" xfId="45209" xr:uid="{E0DC83F5-FFC3-4D65-A196-B98887DF5156}"/>
    <cellStyle name="Normalny 10 2 9" xfId="45180" xr:uid="{C9512936-C279-4032-B280-1943886ECADC}"/>
    <cellStyle name="Normalny 10 2_CHP" xfId="20988" xr:uid="{A6820A95-2A14-47B5-9732-2F97DAE69481}"/>
    <cellStyle name="Normalny 10 3" xfId="775" xr:uid="{00000000-0005-0000-0000-00000D030000}"/>
    <cellStyle name="Normalny 10 3 10" xfId="53994" xr:uid="{A5CD864B-F1B1-4A32-802A-A8D9A6F71565}"/>
    <cellStyle name="Normalny 10 3 11" xfId="20989" xr:uid="{A76B9EFD-69A5-4FFB-8626-72457F4A1CC3}"/>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3" xfId="21008" xr:uid="{369FD08D-750B-4C46-9006-822ED064BAA5}"/>
    <cellStyle name="Normalny 10 3 4 3 2" xfId="45229" xr:uid="{CA346583-22D7-4D38-8B2C-E87E3873E780}"/>
    <cellStyle name="Normalny 10 3 4 4" xfId="21009" xr:uid="{474CE985-C7D1-4B44-8806-5F3F309F0C77}"/>
    <cellStyle name="Normalny 10 3 4 4 2" xfId="45230" xr:uid="{3441C0E6-A778-40A4-B707-C6862322B43F}"/>
    <cellStyle name="Normalny 10 3 4 5" xfId="45225" xr:uid="{0F28C3E6-66C7-43FC-A7F1-DC1064307960}"/>
    <cellStyle name="Normalny 10 3 5" xfId="21010" xr:uid="{9207D058-902E-4FE2-B150-928BA121251B}"/>
    <cellStyle name="Normalny 10 3 5 2" xfId="45231" xr:uid="{E63399ED-85F5-440D-8019-35695870E99B}"/>
    <cellStyle name="Normalny 10 3 6" xfId="21011" xr:uid="{53B0806E-5F61-4D40-B401-D0AB27E87C12}"/>
    <cellStyle name="Normalny 10 3 6 2" xfId="45232" xr:uid="{27C0FC0F-6063-4254-BAF4-A1517C5E8E40}"/>
    <cellStyle name="Normalny 10 3 7" xfId="21012" xr:uid="{0D37D331-52BB-4D27-AAF3-0E5DA4A0E2FC}"/>
    <cellStyle name="Normalny 10 3 7 2" xfId="45233" xr:uid="{EE949FA9-7A63-45BF-A069-5A5DEE2062B2}"/>
    <cellStyle name="Normalny 10 3 8" xfId="45210" xr:uid="{E95225EF-914E-4F56-A326-21F95BE7930A}"/>
    <cellStyle name="Normalny 10 3 9" xfId="53997" xr:uid="{C34ECB0A-CB83-4C9A-9B99-88C8A5CEC592}"/>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6" xfId="21023" xr:uid="{2E531023-5E2D-4DAE-83A1-3056EFAB71C2}"/>
    <cellStyle name="Normalny 10 6 2" xfId="45243" xr:uid="{F399E593-5538-40B0-AC83-E5149759AC5A}"/>
    <cellStyle name="Normalny 10 7" xfId="21024" xr:uid="{4F845124-6DBF-4B41-A11D-28C97F96DB5D}"/>
    <cellStyle name="Normalny 10 7 2" xfId="45244" xr:uid="{9243C0A3-0BC9-45E9-862A-66C822A1AB8A}"/>
    <cellStyle name="Normalny 10 8" xfId="21025" xr:uid="{A3F82E90-9AA0-42A9-8B6D-354EA74FBB91}"/>
    <cellStyle name="Normalny 10 8 2" xfId="45245" xr:uid="{C3B0F8E3-F358-402C-9766-6CF050442179}"/>
    <cellStyle name="Normalny 10 9" xfId="45179" xr:uid="{9D74CC7E-8F2A-40A3-A741-D5A3D43C9DB4}"/>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1" xfId="21028" xr:uid="{CBCB022F-F34D-42EE-B2E2-472DC078D1AC}"/>
    <cellStyle name="Normalny 11 11 2" xfId="45249" xr:uid="{5E9380A7-96DF-4145-8E8D-66C0EE927031}"/>
    <cellStyle name="Normalny 11 12" xfId="45246" xr:uid="{8FA39112-83BC-401E-9F71-85351022B39E}"/>
    <cellStyle name="Normalny 11 13" xfId="53999" xr:uid="{27956FA6-1681-4A94-9631-A76A98634507}"/>
    <cellStyle name="Normalny 11 14" xfId="54000" xr:uid="{D1B98628-174B-4D14-9EFF-4DE9D7E087DC}"/>
    <cellStyle name="Normalny 11 2" xfId="780" xr:uid="{00000000-0005-0000-0000-000012030000}"/>
    <cellStyle name="Normalny 11 2 10" xfId="54001" xr:uid="{A661BC5E-5FCE-4E61-8C50-D994BE58E082}"/>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6" xfId="21044" xr:uid="{DBF291C9-E302-4914-93CF-02F21A4DCE04}"/>
    <cellStyle name="Normalny 11 2 6 2" xfId="45268" xr:uid="{D60F5F48-D0D3-4873-B930-BAFFA1DDE3A9}"/>
    <cellStyle name="Normalny 11 2 7" xfId="45250" xr:uid="{41595230-4D5A-4955-9A68-2C4E882B0B6F}"/>
    <cellStyle name="Normalny 11 2 8" xfId="54002" xr:uid="{6D995629-D916-4818-B35E-51394284552F}"/>
    <cellStyle name="Normalny 11 2 9" xfId="54003" xr:uid="{9777F80F-5A35-4CFF-82BB-93638AA2ADD0}"/>
    <cellStyle name="Normalny 11 2_COM_BND" xfId="21045" xr:uid="{3950981B-7777-4164-A15A-0F794ADADEE0}"/>
    <cellStyle name="Normalny 11 3" xfId="783" xr:uid="{00000000-0005-0000-0000-000015030000}"/>
    <cellStyle name="Normalny 11 3 10" xfId="54004" xr:uid="{98CC1679-25FD-4132-ABB5-CEB6D2984507}"/>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3" xfId="21059" xr:uid="{E5D1BD84-61C0-4F9E-B930-D1A9EB6EC307}"/>
    <cellStyle name="Normalny 11 3 2 4 3 2" xfId="45286" xr:uid="{E109A55C-4060-46DE-AF9E-1785AC543F3A}"/>
    <cellStyle name="Normalny 11 3 2 4 4" xfId="45283" xr:uid="{24FEB8DF-6998-4D4B-A4B5-DB9197238424}"/>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6" xfId="21062" xr:uid="{D8892303-A070-4216-9366-B6D270CAB24C}"/>
    <cellStyle name="Normalny 11 3 2 6 2" xfId="45289" xr:uid="{635EFC31-BDA2-4816-B621-0D5F7F7F16E4}"/>
    <cellStyle name="Normalny 11 3 2 7" xfId="45270" xr:uid="{84305C86-0E6E-4673-B5AD-898ADDE877B4}"/>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6" xfId="21074" xr:uid="{614B5589-0187-4E03-A83A-A4EEF16F6C2F}"/>
    <cellStyle name="Normalny 11 3 6 2" xfId="45301" xr:uid="{0B11F2FB-1C57-4A2D-8851-BDDC1A630EA2}"/>
    <cellStyle name="Normalny 11 3 7" xfId="45269" xr:uid="{5596F455-B9E5-42FE-8EF2-B6803A3D02B3}"/>
    <cellStyle name="Normalny 11 3 8" xfId="54005" xr:uid="{FDE976B7-5B67-4F99-B42D-3E1F4EEB3DFC}"/>
    <cellStyle name="Normalny 11 3 9" xfId="54006" xr:uid="{80B76471-1C4A-451B-9BBB-FEE716A7F6B8}"/>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3" xfId="21089" xr:uid="{44F2F306-0221-4DE8-8258-C5B8DF792752}"/>
    <cellStyle name="Normalny 11 4 4 3 2" xfId="45318" xr:uid="{98FBE0B0-C914-4A9B-B424-E8D416E708C4}"/>
    <cellStyle name="Normalny 11 4 4 4" xfId="45315" xr:uid="{C9050E3D-6E50-431E-8CFA-54FF196F65FB}"/>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6" xfId="21092" xr:uid="{2DEA2DDC-0528-4D31-AC2F-4CA202D83224}"/>
    <cellStyle name="Normalny 11 4 6 2" xfId="45321" xr:uid="{ADBFF767-2F88-4E8A-8C7B-D6EA3E9E4CAA}"/>
    <cellStyle name="Normalny 11 4 7" xfId="45302" xr:uid="{402EA97C-7142-496B-A1CF-021951011205}"/>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3" xfId="21107" xr:uid="{E352A78C-65AB-4B36-910E-A79FA2C586B5}"/>
    <cellStyle name="Normalny 11 5 4 3 2" xfId="45338" xr:uid="{2B4A424F-D0BE-447C-96EE-A3F67C07873E}"/>
    <cellStyle name="Normalny 11 5 4 4" xfId="45335" xr:uid="{65961D8F-F4A6-41C0-9219-71F507020C1C}"/>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6" xfId="21110" xr:uid="{7748DBFB-340D-48BF-BE13-D12AA9A26D3D}"/>
    <cellStyle name="Normalny 11 5 6 2" xfId="45341" xr:uid="{E585ECD2-5EFD-4808-84B0-447AE097DA6A}"/>
    <cellStyle name="Normalny 11 5 7" xfId="45322" xr:uid="{C2A5500F-8462-40F8-ABAB-77F7FE8B5968}"/>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3" xfId="21120" xr:uid="{61957632-C120-48B3-B6D9-D957F8B5ABF9}"/>
    <cellStyle name="Normalny 11 6 3 3 2" xfId="45352" xr:uid="{7FF4C69F-B6AB-4F67-9247-E51396B9F108}"/>
    <cellStyle name="Normalny 11 6 3 4" xfId="45349" xr:uid="{A286E42A-48D0-4E62-812C-951F99A4D642}"/>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5" xfId="21123" xr:uid="{614FDA95-1214-4A8C-8762-D640302FEFEC}"/>
    <cellStyle name="Normalny 11 6 5 2" xfId="45355" xr:uid="{D4A7BE0F-787F-409E-88D1-ABA0FC04AEA3}"/>
    <cellStyle name="Normalny 11 6 6" xfId="45342" xr:uid="{0204BA95-D5AC-47AE-8EB5-177AC90315DA}"/>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3" xfId="21136" xr:uid="{5E4C253E-B2B7-469C-9DB2-F308C4149C17}"/>
    <cellStyle name="Normalny 11 8 3 2" xfId="45369" xr:uid="{DB46C026-2C7A-4714-8918-FCF19A99B023}"/>
    <cellStyle name="Normalny 11 8 4" xfId="45366" xr:uid="{AC5BFA3C-94BD-414F-B8EE-1E01AB276FF3}"/>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_CHP" xfId="21139" xr:uid="{FD312FBF-82BF-4A2D-B624-429017EC4661}"/>
    <cellStyle name="Normalny 12" xfId="798" xr:uid="{00000000-0005-0000-0000-000024030000}"/>
    <cellStyle name="Normalny 12 10" xfId="21140" xr:uid="{0F8D9A3B-E4FB-4DE2-956D-33767670E08E}"/>
    <cellStyle name="Normalny 12 2" xfId="21141" xr:uid="{8F408DD9-97BA-4604-A7DB-AFEA3222D212}"/>
    <cellStyle name="Normalny 12 2 2" xfId="21142" xr:uid="{BEEECF8E-ACA3-4C06-8D71-1535AEF538A6}"/>
    <cellStyle name="Normalny 12 2 2 2" xfId="45374" xr:uid="{B0C78CA8-73E1-4EA3-8E58-8C842B4C9AB2}"/>
    <cellStyle name="Normalny 12 2 3" xfId="21143" xr:uid="{3892FE8B-3E1E-430F-AE07-68B1422CA51C}"/>
    <cellStyle name="Normalny 12 2 3 2" xfId="45375" xr:uid="{EBCD86C1-5F55-4E72-9AC3-9DCEC38061A8}"/>
    <cellStyle name="Normalny 12 2 4" xfId="45373" xr:uid="{78E91AD4-9A0F-45AB-8A7F-EADD449F120C}"/>
    <cellStyle name="Normalny 12 2 5" xfId="54007" xr:uid="{2F945294-EBC9-446A-8625-77C73339DBC5}"/>
    <cellStyle name="Normalny 12 2 6" xfId="54008" xr:uid="{91A19CCD-0407-4A74-A6F0-0D6828E5CA16}"/>
    <cellStyle name="Normalny 12 2 7" xfId="54009" xr:uid="{61F9D60C-E4EC-4704-B526-3F8B7930622F}"/>
    <cellStyle name="Normalny 12 2 8" xfId="54010" xr:uid="{FA5211FA-9BDE-4BF9-B645-0CC84C0FDBD8}"/>
    <cellStyle name="Normalny 12 3" xfId="21144" xr:uid="{0C00965C-BF06-4ED3-9B00-557FF83BF4CF}"/>
    <cellStyle name="Normalny 12 3 2" xfId="21145" xr:uid="{C582360D-ADC7-4449-8AB5-09968D2BEF28}"/>
    <cellStyle name="Normalny 12 3 2 2" xfId="45377" xr:uid="{946BC6C4-4AC7-4B3D-896B-F5DF83D746C8}"/>
    <cellStyle name="Normalny 12 3 3" xfId="21146" xr:uid="{B1931BA1-FB34-444D-A31C-B6E6B1EFF298}"/>
    <cellStyle name="Normalny 12 3 3 2" xfId="45378" xr:uid="{C6C66977-AEC5-4C52-8E48-489E0D258A2D}"/>
    <cellStyle name="Normalny 12 3 4" xfId="45376" xr:uid="{AF0BEBE7-0C89-48F4-9652-FFB9964D3F11}"/>
    <cellStyle name="Normalny 12 4" xfId="21147" xr:uid="{B8AEF58D-CD88-41C8-A678-9DB8EF03E17F}"/>
    <cellStyle name="Normalny 12 4 2" xfId="21148" xr:uid="{9C1251EA-B445-470A-A1DA-E28EC165F827}"/>
    <cellStyle name="Normalny 12 4 2 2" xfId="45380" xr:uid="{49DB26F1-092D-4F9D-B27B-45268DE1952C}"/>
    <cellStyle name="Normalny 12 4 3" xfId="21149" xr:uid="{223808E5-8496-478D-AFF2-F2B19E2F3CC4}"/>
    <cellStyle name="Normalny 12 4 3 2" xfId="45381" xr:uid="{721AA8C4-E066-482E-8088-B22B41B316EF}"/>
    <cellStyle name="Normalny 12 4 4" xfId="45379" xr:uid="{00461DA5-3A57-41E7-AF09-53EBE2560B50}"/>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6" xfId="21152" xr:uid="{225CA49D-5645-4AA9-924D-80B5704BB375}"/>
    <cellStyle name="Normalny 12 6 2" xfId="45384" xr:uid="{A7BC36B9-E912-4CEF-BFB5-B1F38B686FAD}"/>
    <cellStyle name="Normalny 12 7" xfId="45372" xr:uid="{FB371C74-0C86-4D7D-BB58-4DCF387FFDDF}"/>
    <cellStyle name="Normalny 12 8" xfId="54011" xr:uid="{C5246D8F-5C97-4E63-A43F-6CF44EF86738}"/>
    <cellStyle name="Normalny 12 9" xfId="54012" xr:uid="{C1FCA3AD-0922-4BE3-B67A-CA007CB3245B}"/>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4" xfId="21186" xr:uid="{BDB6AC24-44FB-408A-B901-47D75E457C34}"/>
    <cellStyle name="Normalny 13 12 4 2" xfId="45417" xr:uid="{52931A5E-D766-401B-AF11-E3A0BD164C49}"/>
    <cellStyle name="Normalny 13 12 5" xfId="21187" xr:uid="{7C5E2E93-2F48-45F6-908F-35521C08C78D}"/>
    <cellStyle name="Normalny 13 12 5 2" xfId="45418" xr:uid="{0F408EE6-C6BD-4CE3-A696-453EA4CB2C86}"/>
    <cellStyle name="Normalny 13 12 6" xfId="45410" xr:uid="{EBAD8106-B022-46CC-9327-EF9073C832D6}"/>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4" xfId="21195" xr:uid="{4C51DEEF-D662-4F12-AD8D-DC80E43667FF}"/>
    <cellStyle name="Normalny 13 13 4 2" xfId="45426" xr:uid="{BE86F67A-B325-47D1-B6FC-F363298EAC6C}"/>
    <cellStyle name="Normalny 13 13 5" xfId="21196" xr:uid="{2BC404E7-CB48-4D2C-80E4-7BF0EC30ABE1}"/>
    <cellStyle name="Normalny 13 13 5 2" xfId="45427" xr:uid="{B68DA9DC-8136-4CDB-9A03-1D6239AE70B3}"/>
    <cellStyle name="Normalny 13 13 6" xfId="45419" xr:uid="{5FB5BC48-C3F4-48C6-8006-BD0AD323A9C2}"/>
    <cellStyle name="Normalny 13 14" xfId="21197" xr:uid="{B0E29ED0-FBF5-445C-A914-F3AD9E9F1D0A}"/>
    <cellStyle name="Normalny 13 14 2" xfId="21198" xr:uid="{19A47BF2-B5D6-496E-A946-6885ADB5E7C9}"/>
    <cellStyle name="Normalny 13 14 2 2" xfId="45429" xr:uid="{8B660E63-5FB9-45CC-8C2B-0BD069604993}"/>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4" xfId="21208" xr:uid="{725AB6D2-C9C0-4F40-A0DB-B35D070EFF9C}"/>
    <cellStyle name="Normalny 13 15 4 2" xfId="45439" xr:uid="{6692536B-1FBA-4ECF-A498-9F3F992E6428}"/>
    <cellStyle name="Normalny 13 15 5" xfId="21209" xr:uid="{DB40903D-F9DD-4249-8DCA-5672F5D06B31}"/>
    <cellStyle name="Normalny 13 15 5 2" xfId="45440" xr:uid="{6468361C-0D69-4CE0-9D10-0F14A8155EFE}"/>
    <cellStyle name="Normalny 13 15 6" xfId="45432" xr:uid="{9E736A28-698E-4A09-9106-D1AF2BA36FB9}"/>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4" xfId="21217" xr:uid="{619BE692-58AF-4E4A-A2D5-C7579620C5F2}"/>
    <cellStyle name="Normalny 13 16 4 2" xfId="45448" xr:uid="{AF65A31F-6F6C-4240-B1D2-951E9B119877}"/>
    <cellStyle name="Normalny 13 16 5" xfId="21218" xr:uid="{999BB6EB-918A-4190-8D21-C6690F56AE75}"/>
    <cellStyle name="Normalny 13 16 5 2" xfId="45449" xr:uid="{80F84814-FDDB-40D8-9E70-9723E990D549}"/>
    <cellStyle name="Normalny 13 16 6" xfId="45441" xr:uid="{C39C39DA-1655-4A4B-A69D-34EA405E5734}"/>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4" xfId="21226" xr:uid="{3BECBF29-8B05-4C43-9978-EA1E133F898E}"/>
    <cellStyle name="Normalny 13 17 4 2" xfId="45457" xr:uid="{5801D298-A71E-42A5-9A1F-1F13E8A60A32}"/>
    <cellStyle name="Normalny 13 17 5" xfId="21227" xr:uid="{77C4560F-D04C-40FD-A8CA-196BCA271FFD}"/>
    <cellStyle name="Normalny 13 17 5 2" xfId="45458" xr:uid="{DF1DD9E7-41A4-4F80-9E57-8DF0EB0C4275}"/>
    <cellStyle name="Normalny 13 17 6" xfId="45450" xr:uid="{635196D2-92E2-445F-A5E7-433365072CF8}"/>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4" xfId="21235" xr:uid="{C6905529-E91C-4463-887B-71E12AE7646F}"/>
    <cellStyle name="Normalny 13 18 4 2" xfId="45466" xr:uid="{E2D970A1-AC20-4D7A-BE06-089E5C61A8A1}"/>
    <cellStyle name="Normalny 13 18 5" xfId="21236" xr:uid="{AF118797-60CE-48DE-BB19-2BB2256FFFFE}"/>
    <cellStyle name="Normalny 13 18 5 2" xfId="45467" xr:uid="{7CD822D1-2521-457E-A8ED-4E648061BF8D}"/>
    <cellStyle name="Normalny 13 18 6" xfId="45459" xr:uid="{D848BF78-45B7-4D32-B23F-1C51CFD4F1BF}"/>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2" xfId="825" xr:uid="{00000000-0005-0000-0000-00003F030000}"/>
    <cellStyle name="Normalny 13 2 4 2 10" xfId="54479" xr:uid="{F754B6BE-19CC-48A6-8E09-C4D6D637BB57}"/>
    <cellStyle name="Normalny 13 2 4 2 11" xfId="21547" xr:uid="{E8DA71B4-DF30-4D59-9A1F-8BC5419FD464}"/>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2" xfId="827" xr:uid="{00000000-0005-0000-0000-000041030000}"/>
    <cellStyle name="Normalny 13 2 5 2 10" xfId="54481" xr:uid="{BBCBCECB-C13E-4094-9876-375D18C8D7A4}"/>
    <cellStyle name="Normalny 13 2 5 2 11" xfId="21575" xr:uid="{CFDD9BB8-71B6-4BD9-9AC9-48AF7C841FFC}"/>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2" xfId="851" xr:uid="{00000000-0005-0000-0000-000059030000}"/>
    <cellStyle name="Normalny 13 6 2 2 10" xfId="54486" xr:uid="{4B8AC488-477B-44B0-81EA-685F0074E331}"/>
    <cellStyle name="Normalny 13 6 2 2 11" xfId="21822" xr:uid="{2B2F9ABC-F4FE-4659-B88A-21D80258D73A}"/>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2" xfId="853" xr:uid="{00000000-0005-0000-0000-00005B030000}"/>
    <cellStyle name="Normalny 13 6 3 2 10" xfId="54488" xr:uid="{3AC01F53-074A-41A0-9528-D4609950D6E4}"/>
    <cellStyle name="Normalny 13 6 3 2 11" xfId="21850" xr:uid="{75D67837-ECD3-4EE3-90F1-DDD6F99F2516}"/>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2" xfId="857" xr:uid="{00000000-0005-0000-0000-00005F030000}"/>
    <cellStyle name="Normalny 13 7 2 10" xfId="54492" xr:uid="{00B9CCB7-D518-4FBC-9C72-8599B0F878DC}"/>
    <cellStyle name="Normalny 13 7 2 11" xfId="21920" xr:uid="{027D2E2E-BAFE-4C74-86E1-4D139DA6D770}"/>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2" xfId="859" xr:uid="{00000000-0005-0000-0000-000061030000}"/>
    <cellStyle name="Normalny 13 8 2 10" xfId="54494" xr:uid="{617015FF-F33F-48DA-A5AD-E7561310885A}"/>
    <cellStyle name="Normalny 13 8 2 11" xfId="21948" xr:uid="{1E5F11DA-7E4E-40CA-9DAD-967AAB724A0D}"/>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3" xfId="22005" xr:uid="{A8DC9AD4-76B6-4F93-A4CE-4D36351F684A}"/>
    <cellStyle name="Normalny 14 2 2 4 3 2" xfId="46218" xr:uid="{90D11CEB-E2F0-4A26-9B9E-C0734A2127BD}"/>
    <cellStyle name="Normalny 14 2 2 4 4" xfId="46215" xr:uid="{8F5BF1D4-2FE8-46B3-80A5-C568BE6AF90D}"/>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6" xfId="22008" xr:uid="{E07AA5E1-BF5D-4F67-8434-DB3F58A66F49}"/>
    <cellStyle name="Normalny 14 2 2 6 2" xfId="46221" xr:uid="{829390A3-9745-4DA7-BF0C-8F443AB7F0D5}"/>
    <cellStyle name="Normalny 14 2 2 7" xfId="46202" xr:uid="{C9396D40-C57E-4852-A852-199911B75245}"/>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3" xfId="22047" xr:uid="{A1644713-407E-49BE-9E7B-4582AC4F3998}"/>
    <cellStyle name="Normalny 14 6 3 2" xfId="46264" xr:uid="{1210DC6C-32C0-4D5A-93CB-45684B89043F}"/>
    <cellStyle name="Normalny 14 6 4" xfId="46261" xr:uid="{B20D04C3-9CC9-463F-8D62-922D75543FD2}"/>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3" xfId="22059" xr:uid="{DDB33D33-2A0C-4BF2-8551-8C200B0728CC}"/>
    <cellStyle name="Normalny 15 3 2" xfId="22060" xr:uid="{C096384B-BC09-4928-9471-9F34C2160CCD}"/>
    <cellStyle name="Normalny 15 3 2 2" xfId="46278" xr:uid="{6D6E3C27-69FB-45DC-A068-8EA0D7182D47}"/>
    <cellStyle name="Normalny 15 3 3" xfId="22061" xr:uid="{9B8039DC-DE2A-4D72-AB7C-50FE5927BB8E}"/>
    <cellStyle name="Normalny 15 3 3 2" xfId="46279" xr:uid="{2D41FAA6-0C16-4858-B8D2-FACF2A3D6E19}"/>
    <cellStyle name="Normalny 15 3 4" xfId="46277" xr:uid="{3A1AC9E5-BE9E-495A-A109-C8DF6BFFD789}"/>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5" xfId="22064" xr:uid="{4ECB3AF1-7B9E-40CD-9887-872A9A45CF39}"/>
    <cellStyle name="Normalny 15 5 2" xfId="46282" xr:uid="{FD1632F3-56CD-4EDF-96F3-8940553111E9}"/>
    <cellStyle name="Normalny 15 6" xfId="46270" xr:uid="{95EDB159-4526-4B97-A95F-A79B3AFE61B6}"/>
    <cellStyle name="Normalny 15 7" xfId="54072" xr:uid="{E1378B89-4153-4382-ACE9-2FF7DA592888}"/>
    <cellStyle name="Normalny 15 8" xfId="54073" xr:uid="{45098D99-6666-4B2E-9063-B0A7AFF39C45}"/>
    <cellStyle name="Normalny 15 9" xfId="54074" xr:uid="{A8E8AB04-6FC4-47B7-9397-AE3F9A781395}"/>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3" xfId="22079" xr:uid="{0723580A-80AC-4045-B2E3-73A97248183B}"/>
    <cellStyle name="Normalny 16 4 3 2" xfId="46299" xr:uid="{F1CDAD39-E5A6-4409-967C-DD380911A4BF}"/>
    <cellStyle name="Normalny 16 4 4" xfId="46296" xr:uid="{B99E4588-DCC8-41AE-A5A9-BEE9FBB23F81}"/>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6" xfId="22082" xr:uid="{4DE0305D-C166-4B3B-B1F4-BF918D70B6FA}"/>
    <cellStyle name="Normalny 16 6 2" xfId="46302" xr:uid="{9AF0C177-1DBC-4B51-9B3D-BD30E6B3878E}"/>
    <cellStyle name="Normalny 16 7" xfId="46283" xr:uid="{9A2F9ECB-2F0E-4484-8FBE-D23CE3856035}"/>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3" xfId="22098" xr:uid="{C05A2628-15AE-4FD5-8948-25B8DCDAD188}"/>
    <cellStyle name="Normalny 18 3 3 2" xfId="46320" xr:uid="{4861598C-9E32-46DF-B4AE-314D7FB586E4}"/>
    <cellStyle name="Normalny 18 3 4" xfId="46317" xr:uid="{E0ED13CE-25F6-4DD8-9DF5-57A86F0D258A}"/>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6" xfId="22127" xr:uid="{306A20CE-73E7-4C97-AFD2-5E352F79DA7E}"/>
    <cellStyle name="Normalny 2 6 2" xfId="46351" xr:uid="{5626824B-3CA1-4497-8770-F84DB0D78D1B}"/>
    <cellStyle name="Normalny 2 7" xfId="22128" xr:uid="{EA695717-39AC-4AB2-88F1-310D6E58790A}"/>
    <cellStyle name="Normalny 2 7 2" xfId="46352" xr:uid="{E5B88C82-3079-4167-ADAD-72666DFB957E}"/>
    <cellStyle name="Normalny 2 8" xfId="46331" xr:uid="{78CD7D21-FE1C-4707-8581-93D57B28BFB0}"/>
    <cellStyle name="Normalny 2 9" xfId="53666" xr:uid="{FF45F476-A9AE-419C-9013-066A31D1FC7D}"/>
    <cellStyle name="Normalny 2 9 2" xfId="54077" xr:uid="{0FCC059B-1EF0-4E3E-B054-51C76ACABE7F}"/>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5" xfId="22139" xr:uid="{F1CB9DD3-3717-4AD2-B0CE-A20CA17ED71C}"/>
    <cellStyle name="Normalny 20 5 2" xfId="46362" xr:uid="{E38CF432-C069-43FC-8E1C-65A1FC52C8D6}"/>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3" xfId="22159" xr:uid="{FAF61768-5916-49EC-B60F-A9E555FA2C4E}"/>
    <cellStyle name="Normalny 24 3 2" xfId="46381" xr:uid="{9669A6C9-DD67-4FA5-8BBA-3BB8057AF562}"/>
    <cellStyle name="Normalny 24 4" xfId="46378" xr:uid="{8F7E63AA-D2FA-460E-A163-94194AB15E0C}"/>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3" xfId="22182" xr:uid="{87F9E44F-AB37-42D2-8BE3-B9C4045A8CA5}"/>
    <cellStyle name="Normalny 3 2 3 2" xfId="46404" xr:uid="{B5F80277-757C-4F71-A988-ACE21BCD97F4}"/>
    <cellStyle name="Normalny 3 2 4" xfId="46402" xr:uid="{5AB76F88-4F86-49BF-B2D0-B0DB9E09FF5B}"/>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3" xfId="54498" xr:uid="{DAFD5E13-178E-4332-A868-9D8DB1B7D24B}"/>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1" xfId="46719" xr:uid="{B575E8C1-98CB-41F2-A1A8-6D2F5D30CB4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6" xfId="22607" xr:uid="{BCBBF6F9-B841-421B-947D-AA21E5AE2B3C}"/>
    <cellStyle name="Percent 2 3 6 2" xfId="46823" xr:uid="{F1E91686-C623-4994-8EDA-E4166E8F3110}"/>
    <cellStyle name="Percent 2 3 6 3" xfId="54124" xr:uid="{492C8213-AF15-47B1-8371-EBDDBDA2AE6D}"/>
    <cellStyle name="Percent 2 3 7" xfId="22608" xr:uid="{B0DE6B42-6FBD-4E3F-91DC-A41A3E8383D8}"/>
    <cellStyle name="Percent 2 3 7 2" xfId="46824" xr:uid="{F127A7DD-82AB-4AFD-A320-44AA0642CDF6}"/>
    <cellStyle name="Percent 2 3 7 3" xfId="54125" xr:uid="{5823C3A6-6DAB-4409-A85A-A4FA3C8B381A}"/>
    <cellStyle name="Percent 2 3 8" xfId="46804" xr:uid="{D3E5E3C3-EF5B-45EE-B6C3-B0CD36B5344D}"/>
    <cellStyle name="Percent 2 3 8 2" xfId="54126" xr:uid="{FC05205E-0511-4BF3-8CCC-8BB1B61BB2D4}"/>
    <cellStyle name="Percent 2 3 9" xfId="54119" xr:uid="{1BE67A36-B151-4E09-85B5-60BC555B5295}"/>
    <cellStyle name="Percent 2 4" xfId="22609" xr:uid="{7A7E71AB-2557-49AA-AD28-B6BAAD8BF3B6}"/>
    <cellStyle name="Percent 2 4 10" xfId="54127" xr:uid="{8F06A99F-6B18-48AF-85A6-62F3D60C37A8}"/>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9" xfId="22651" xr:uid="{1319AB42-8D74-4454-AF08-0936BD56128D}"/>
    <cellStyle name="Percent 2 9 2" xfId="46867" xr:uid="{57F76EF9-D839-41F4-9FFB-8332C5FC649E}"/>
    <cellStyle name="Percent 2 9 3" xfId="54132" xr:uid="{C383259A-576F-4048-B048-40FC3F46FDF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6" xfId="22854" xr:uid="{1F313C94-F08C-45CA-AAF6-3CD31ECE931E}"/>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2" xfId="22894" xr:uid="{D07C89AB-D2ED-480E-8194-3A305461F5B9}"/>
    <cellStyle name="Procentowy 2 12 2" xfId="47109" xr:uid="{648C4606-E1E4-4CFB-8CBD-08EA6487B40A}"/>
    <cellStyle name="Procentowy 2 12 3" xfId="54137" xr:uid="{3C8AA6ED-FF34-44F6-BC96-A27E3806AF94}"/>
    <cellStyle name="Procentowy 2 13" xfId="47103" xr:uid="{A9A1B1D2-EE8D-4E70-A5EE-F151EAC6AADD}"/>
    <cellStyle name="Procentowy 2 13 2" xfId="54138" xr:uid="{DAAAEEAF-F61A-45C9-863B-13C76FBB0889}"/>
    <cellStyle name="Procentowy 2 14" xfId="54139" xr:uid="{5D211674-83CA-4128-A71B-1FF914A6C951}"/>
    <cellStyle name="Procentowy 2 15" xfId="54134" xr:uid="{3CC98ACF-9BEE-4D42-8319-F879CD9AB489}"/>
    <cellStyle name="Procentowy 2 16" xfId="22888" xr:uid="{92194056-2A8E-4217-914F-128F8B1C1EC8}"/>
    <cellStyle name="Procentowy 2 2" xfId="914" xr:uid="{00000000-0005-0000-0000-000098030000}"/>
    <cellStyle name="Procentowy 2 2 10" xfId="54141" xr:uid="{058DF90C-1D54-4F0D-BEB2-405B880ED0D2}"/>
    <cellStyle name="Procentowy 2 2 11" xfId="54140" xr:uid="{6C283926-504B-477E-B28F-59A64667EF4B}"/>
    <cellStyle name="Procentowy 2 2 12" xfId="22895" xr:uid="{61D2AB5C-C651-4DB0-A15F-26CE44673A43}"/>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6" xfId="22918" xr:uid="{B1F5836D-8759-400A-8BED-1792FB58F907}"/>
    <cellStyle name="Procentowy 2 2 6 2" xfId="47133" xr:uid="{6AEC2BB4-DA0B-472B-84AA-C4D699F5711A}"/>
    <cellStyle name="Procentowy 2 2 6 3" xfId="54146" xr:uid="{5CE86005-C1C6-4B38-B154-BBF87C3DA8CE}"/>
    <cellStyle name="Procentowy 2 2 7" xfId="22919" xr:uid="{294D15BC-FBE8-4DF6-9EB2-753CF9B36726}"/>
    <cellStyle name="Procentowy 2 2 7 2" xfId="47134" xr:uid="{17E9ABC2-494C-4371-8E6E-DC9918D4F100}"/>
    <cellStyle name="Procentowy 2 2 7 3" xfId="54147" xr:uid="{51CD1EE9-6BBA-44B5-82DE-0A1C95BC3D43}"/>
    <cellStyle name="Procentowy 2 2 8" xfId="47110" xr:uid="{0DC06E5A-63EA-4440-AACD-823F1FF5C253}"/>
    <cellStyle name="Procentowy 2 2 8 2" xfId="54148" xr:uid="{B30975A2-FC4C-4007-BA74-04B7572B70E1}"/>
    <cellStyle name="Procentowy 2 2 9" xfId="54149" xr:uid="{12AC959A-41E9-4696-8E31-01BAC5730DDC}"/>
    <cellStyle name="Procentowy 2 3" xfId="917" xr:uid="{00000000-0005-0000-0000-00009B030000}"/>
    <cellStyle name="Procentowy 2 3 10" xfId="22920" xr:uid="{0CEAAB7E-A9E5-4111-932D-982D1C8BDA95}"/>
    <cellStyle name="Procentowy 2 3 2" xfId="918" xr:uid="{00000000-0005-0000-0000-00009C030000}"/>
    <cellStyle name="Procentowy 2 3 2 10" xfId="22921" xr:uid="{B8C52CB2-1916-4F72-86AC-74F2A505BF5F}"/>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N8" dT="2025-06-15T10:29:37.62" personId="{534F618C-3BCF-4930-8517-5A6CD8A1D6B5}" id="{8A2B41EB-35C7-4035-9A72-C32F16C34130}">
    <text>3.1 Gaz ziemny/Wodór# - CCGT</text>
  </threadedComment>
  <threadedComment ref="AX8" dT="2025-06-15T10:29:37.62" personId="{534F618C-3BCF-4930-8517-5A6CD8A1D6B5}" id="{D7C4EF0E-569D-48C4-8A99-F092D275744E}">
    <text>3.1 Gaz ziemny/Wodór# - CCGT</text>
  </threadedComment>
  <threadedComment ref="AN9" dT="2025-06-15T10:30:41.73" personId="{534F618C-3BCF-4930-8517-5A6CD8A1D6B5}" id="{EF14C276-1E8E-48B9-9D2E-5C544F1DB61E}">
    <text xml:space="preserve">5.13 Biomasa stała - CHP </text>
  </threadedComment>
  <threadedComment ref="AX9" dT="2025-06-15T10:30:41.73" personId="{534F618C-3BCF-4930-8517-5A6CD8A1D6B5}" id="{2F6F77C2-A67E-4532-9497-4E75B908F09B}">
    <text xml:space="preserve">5.13 Biomasa stała - CHP </text>
  </threadedComment>
  <threadedComment ref="AN12" dT="2025-06-15T10:35:54.37" personId="{534F618C-3BCF-4930-8517-5A6CD8A1D6B5}" id="{B659BFEF-BC49-4241-80EA-06CDB587A2DD}">
    <text>Średnia z duże i małe wodne</text>
  </threadedComment>
  <threadedComment ref="AX12" dT="2025-06-15T10:35:54.37" personId="{534F618C-3BCF-4930-8517-5A6CD8A1D6B5}" id="{33612FEB-772B-49F3-AE1D-63D4E58E81B2}">
    <text>Średnia z duże i małe wodne</text>
  </threadedComment>
  <threadedComment ref="AN13" dT="2025-06-15T10:37:11.54" personId="{534F618C-3BCF-4930-8517-5A6CD8A1D6B5}" id="{FAE5EAB2-8034-4DF1-8221-B1166974C4AD}">
    <text xml:space="preserve">Średnia z 5.9 Ogniwa fotowoltaiczne ; o.f. dachowe </text>
  </threadedComment>
  <threadedComment ref="AX13" dT="2025-06-15T10:37:11.54" personId="{534F618C-3BCF-4930-8517-5A6CD8A1D6B5}" id="{DF0DFAEF-68E1-4DC2-83FA-B743283D2928}">
    <text xml:space="preserve">Średnia z 5.9 Ogniwa fotowoltaiczne ; o.f. dachowe </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G17" dT="2025-06-15T10:25:20.77" personId="{534F618C-3BCF-4930-8517-5A6CD8A1D6B5}" id="{92C7B116-889C-4E41-BA3C-2CD38A647595}">
    <text>Zał. 3 do KPEIK</text>
  </threadedComment>
  <threadedComment ref="C24" dT="2025-06-20T09:59:15.12" personId="{534F618C-3BCF-4930-8517-5A6CD8A1D6B5}" id="{15CEE39E-5EE4-447B-B0A2-19A18B6E38F0}">
    <text>Tabela 2.15 zał 3 do KPEIK</text>
  </threadedComment>
  <threadedComment ref="C24" dT="2025-06-20T10:07:03.57" personId="{534F618C-3BCF-4930-8517-5A6CD8A1D6B5}" id="{4E8004ED-50BF-4901-A92D-D33B08ABD60B}" parentId="{15CEE39E-5EE4-447B-B0A2-19A18B6E38F0}">
    <text>Str 31 - wielkoskalowe, czas</text>
  </threadedComment>
  <threadedComment ref="AC25" dT="2025-07-23T06:56:56.69" personId="{D59FDDED-4AC4-4672-A4C7-44B27DA570D7}" id="{3A2814F3-0281-4C18-BD00-5483B1F5C3DF}">
    <text>To ważne proszę zostawić 224 timeslicy mamy w tej wersji</text>
  </threadedComment>
  <threadedComment ref="B33"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3" dT="2025-06-15T11:32:41.72" personId="{534F618C-3BCF-4930-8517-5A6CD8A1D6B5}" id="{92C44FC7-9D8A-46B3-9E47-1131E1379B81}" parentId="{C77799EE-6563-49F5-9A39-79F4842E2BC5}">
    <text>Table 9: Investment costs for hydrogen pipelines and compressors assumed in study</text>
  </threadedComment>
  <threadedComment ref="B33" dT="2025-06-15T11:48:41.11" personId="{534F618C-3BCF-4930-8517-5A6CD8A1D6B5}" id="{68EE6E62-F65C-4DA7-B12B-467B427FDF80}" parentId="{C77799EE-6563-49F5-9A39-79F4842E2BC5}">
    <text>Appendix C.
Hydrogen Transport Infrastructure –
Methodology https://ehb.eu/files/downloads/EHB-Analysing-the-future-demand-supply-and-transport-of-hydrogen-June-2021-v3.pdf#:~:text=For%20all%20three%20shipping%20methods%2C%20the%20fixed,relatively%20minor%2C%20so%20longer%20distances%20make%20the</text>
    <extLst>
      <x:ext xmlns:xltc2="http://schemas.microsoft.com/office/spreadsheetml/2020/threadedcomments2" uri="{F7C98A9C-CBB3-438F-8F68-D28B6AF4A901}">
        <xltc2:checksum>2086047408</xltc2:checksum>
        <xltc2:hyperlink startIndex="60" length="237" url="https://ehb.eu/files/downloads/EHB-Analysing-the-future-demand-supply-and-transport-of-hydrogen-June-2021-v3.pdf#:~:text=For%20all%20three%20shipping%20methods%2C%20the%20fixed,relatively%20minor%2C%20so%20longer%20distances%20make%20the"/>
      </x:ext>
    </extLst>
  </threadedComment>
  <threadedComment ref="B33" dT="2025-06-15T11:56:02.14" personId="{534F618C-3BCF-4930-8517-5A6CD8A1D6B5}" id="{00FF7E80-A505-46E5-A91F-7991BAC77399}" parentId="{C77799EE-6563-49F5-9A39-79F4842E2BC5}">
    <text xml:space="preserve">Str 72
</text>
  </threadedComment>
  <threadedComment ref="BE39" dT="2025-07-01T18:45:11.12" personId="{534F618C-3BCF-4930-8517-5A6CD8A1D6B5}" id="{2CA5FDE1-3ABC-4BB4-9019-92D43B5492AF}">
    <text>Paths to low hydrogen</text>
  </threadedComment>
  <threadedComment ref="BE43" dT="2025-07-01T19:44:46.61" personId="{534F618C-3BCF-4930-8517-5A6CD8A1D6B5}" id="{89A026C3-8CB3-4DD7-B623-6E4A823F92C3}">
    <text>https://escholarship.org/content/qt83p5k54m/qt83p5k54m_noSplash_8bb1326c13cfb9aa3d0d376ec26d3e06.pdf?t=s9oa2u</text>
    <extLst>
      <x:ext xmlns:xltc2="http://schemas.microsoft.com/office/spreadsheetml/2020/threadedcomments2" uri="{F7C98A9C-CBB3-438F-8F68-D28B6AF4A901}">
        <xltc2:checksum>797731600</xltc2:checksum>
        <xltc2:hyperlink startIndex="0" length="109" url="https://escholarship.org/content/qt83p5k54m/qt83p5k54m_noSplash_8bb1326c13cfb9aa3d0d376ec26d3e06.pdf?t=s9oa2u"/>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O124"/>
  <sheetViews>
    <sheetView tabSelected="1" topLeftCell="A23" zoomScale="70" zoomScaleNormal="70" workbookViewId="0">
      <pane xSplit="2" topLeftCell="Z1" activePane="topRight" state="frozen"/>
      <selection pane="topRight" activeCell="AD37" sqref="AD37"/>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7" customWidth="1"/>
    <col min="7" max="7" width="8.81640625" customWidth="1"/>
    <col min="8" max="8" width="5.81640625" customWidth="1"/>
    <col min="9" max="10" width="5.453125" customWidth="1"/>
    <col min="11" max="11" width="5.81640625" customWidth="1"/>
    <col min="12" max="12" width="5.453125" customWidth="1"/>
    <col min="13" max="13" width="9.1796875" customWidth="1"/>
    <col min="14" max="14" width="9" customWidth="1"/>
    <col min="15" max="15" width="8.81640625" customWidth="1"/>
    <col min="16" max="16" width="12.1796875" customWidth="1"/>
    <col min="17" max="17" width="8.81640625" customWidth="1"/>
    <col min="18" max="18" width="9.1796875" customWidth="1"/>
    <col min="19" max="20" width="8.54296875" customWidth="1"/>
    <col min="21" max="21" width="9.7265625" bestFit="1" customWidth="1"/>
    <col min="22" max="22" width="10.7265625" bestFit="1" customWidth="1"/>
    <col min="23" max="25" width="11.81640625" bestFit="1" customWidth="1"/>
    <col min="26" max="26" width="11.453125" customWidth="1"/>
    <col min="27" max="28" width="8.453125" customWidth="1"/>
    <col min="29" max="29" width="8.54296875" customWidth="1"/>
    <col min="30" max="31" width="8.1796875" customWidth="1"/>
    <col min="32" max="32" width="8.54296875" customWidth="1"/>
    <col min="33" max="33" width="9.26953125" customWidth="1"/>
    <col min="34" max="34" width="10.54296875" customWidth="1"/>
    <col min="35" max="38" width="7.54296875" customWidth="1"/>
    <col min="39" max="39" width="8.1796875" customWidth="1"/>
    <col min="40" max="40" width="7.54296875" customWidth="1"/>
    <col min="41" max="41" width="7.453125" customWidth="1"/>
    <col min="42" max="42" width="8.1796875" customWidth="1"/>
    <col min="43" max="43" width="6.81640625" customWidth="1"/>
    <col min="44" max="44" width="7.1796875" customWidth="1"/>
    <col min="45" max="45" width="6.7265625" customWidth="1"/>
    <col min="46" max="46" width="7.453125" customWidth="1"/>
    <col min="47" max="47" width="7.54296875" customWidth="1"/>
    <col min="48" max="48" width="9" customWidth="1"/>
    <col min="49" max="49" width="39.7265625" bestFit="1" customWidth="1"/>
    <col min="50" max="50" width="9" customWidth="1"/>
    <col min="51" max="54" width="8.54296875" customWidth="1"/>
    <col min="55" max="55" width="10.453125" customWidth="1"/>
    <col min="56" max="57" width="8.54296875" customWidth="1"/>
    <col min="58" max="58" width="9.54296875" customWidth="1"/>
    <col min="59" max="60" width="8.54296875" customWidth="1"/>
    <col min="61" max="65" width="12.1796875" customWidth="1"/>
    <col min="66" max="66" width="12.453125" customWidth="1"/>
    <col min="67" max="67" width="13.453125" customWidth="1"/>
    <col min="68" max="76" width="12.1796875" customWidth="1"/>
    <col min="77" max="94" width="9.1796875" customWidth="1"/>
  </cols>
  <sheetData>
    <row r="1" spans="2:67"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row>
    <row r="2" spans="2:67" ht="14">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7" ht="17.5">
      <c r="B3" s="6" t="s">
        <v>0</v>
      </c>
      <c r="C3" s="7"/>
      <c r="AN3" s="87" t="s">
        <v>115</v>
      </c>
      <c r="AO3" s="83" t="s">
        <v>116</v>
      </c>
      <c r="AQ3" s="88">
        <v>4.4449470588235274</v>
      </c>
      <c r="AR3" s="83" t="s">
        <v>117</v>
      </c>
    </row>
    <row r="4" spans="2:67" ht="13" customHeight="1"/>
    <row r="5" spans="2:67" ht="22.5" customHeight="1" thickBot="1">
      <c r="E5" s="8" t="s">
        <v>1</v>
      </c>
      <c r="AN5" s="243" t="s">
        <v>104</v>
      </c>
      <c r="AO5" s="243"/>
      <c r="AP5" s="243"/>
      <c r="AQ5" s="243"/>
      <c r="AR5" s="243"/>
      <c r="AS5" s="243"/>
      <c r="AT5" s="243"/>
      <c r="AU5" s="243"/>
      <c r="AV5" s="243"/>
      <c r="AX5" s="243" t="s">
        <v>104</v>
      </c>
      <c r="AY5" s="243"/>
      <c r="AZ5" s="243"/>
      <c r="BA5" s="243"/>
      <c r="BB5" s="243"/>
      <c r="BC5" s="243"/>
      <c r="BD5" s="243"/>
      <c r="BE5" s="243"/>
      <c r="BF5" s="243"/>
    </row>
    <row r="6" spans="2:67" ht="39">
      <c r="B6" s="132" t="s">
        <v>2</v>
      </c>
      <c r="C6" s="133" t="s">
        <v>3</v>
      </c>
      <c r="D6" s="133" t="s">
        <v>4</v>
      </c>
      <c r="E6" s="134" t="s">
        <v>5</v>
      </c>
      <c r="F6" s="135" t="s">
        <v>6</v>
      </c>
      <c r="G6" s="136" t="s">
        <v>7</v>
      </c>
      <c r="H6" s="137" t="s">
        <v>8</v>
      </c>
      <c r="I6" s="137" t="s">
        <v>9</v>
      </c>
      <c r="J6" s="137" t="s">
        <v>10</v>
      </c>
      <c r="K6" s="137" t="s">
        <v>11</v>
      </c>
      <c r="L6" s="136" t="s">
        <v>12</v>
      </c>
      <c r="M6" s="137" t="s">
        <v>119</v>
      </c>
      <c r="N6" s="137" t="s">
        <v>13</v>
      </c>
      <c r="O6" s="137" t="s">
        <v>14</v>
      </c>
      <c r="P6" s="137" t="s">
        <v>15</v>
      </c>
      <c r="Q6" s="137" t="s">
        <v>16</v>
      </c>
      <c r="R6" s="137" t="s">
        <v>17</v>
      </c>
      <c r="S6" s="136" t="s">
        <v>18</v>
      </c>
      <c r="T6" s="138" t="s">
        <v>120</v>
      </c>
      <c r="U6" s="137" t="s">
        <v>19</v>
      </c>
      <c r="V6" s="137" t="s">
        <v>20</v>
      </c>
      <c r="W6" s="137" t="s">
        <v>21</v>
      </c>
      <c r="X6" s="137" t="s">
        <v>22</v>
      </c>
      <c r="Y6" s="137" t="s">
        <v>23</v>
      </c>
      <c r="Z6" s="136" t="s">
        <v>24</v>
      </c>
      <c r="AA6" s="138" t="s">
        <v>25</v>
      </c>
      <c r="AB6" s="137" t="s">
        <v>26</v>
      </c>
      <c r="AC6" s="137" t="s">
        <v>27</v>
      </c>
      <c r="AD6" s="137" t="s">
        <v>28</v>
      </c>
      <c r="AE6" s="137" t="s">
        <v>29</v>
      </c>
      <c r="AF6" s="136" t="s">
        <v>30</v>
      </c>
      <c r="AG6" s="139" t="s">
        <v>31</v>
      </c>
      <c r="AH6" s="139" t="s">
        <v>32</v>
      </c>
      <c r="AI6" s="139" t="s">
        <v>33</v>
      </c>
      <c r="AJ6" s="140" t="s">
        <v>34</v>
      </c>
      <c r="AK6" s="241" t="s">
        <v>207</v>
      </c>
      <c r="AL6" s="241" t="s">
        <v>206</v>
      </c>
      <c r="AN6" s="85" t="s">
        <v>107</v>
      </c>
      <c r="AO6" s="85" t="s">
        <v>109</v>
      </c>
      <c r="AP6" s="85" t="s">
        <v>108</v>
      </c>
      <c r="AQ6" s="85" t="s">
        <v>110</v>
      </c>
      <c r="AR6" s="85" t="s">
        <v>111</v>
      </c>
      <c r="AS6" s="85" t="s">
        <v>112</v>
      </c>
      <c r="AT6" s="85" t="s">
        <v>113</v>
      </c>
      <c r="AU6" s="85" t="s">
        <v>114</v>
      </c>
      <c r="AV6" s="85" t="s">
        <v>105</v>
      </c>
      <c r="AX6" s="85" t="s">
        <v>107</v>
      </c>
      <c r="AY6" s="85" t="s">
        <v>109</v>
      </c>
      <c r="AZ6" s="85" t="s">
        <v>108</v>
      </c>
      <c r="BA6" s="85" t="s">
        <v>110</v>
      </c>
      <c r="BB6" s="85" t="s">
        <v>111</v>
      </c>
      <c r="BC6" s="85" t="s">
        <v>112</v>
      </c>
      <c r="BD6" s="85" t="s">
        <v>113</v>
      </c>
      <c r="BE6" s="85" t="s">
        <v>114</v>
      </c>
      <c r="BF6" s="85" t="s">
        <v>105</v>
      </c>
    </row>
    <row r="7" spans="2:67" ht="38.25" customHeight="1">
      <c r="B7" s="141" t="s">
        <v>36</v>
      </c>
      <c r="C7" s="30"/>
      <c r="D7" s="30"/>
      <c r="E7" s="101" t="s">
        <v>36</v>
      </c>
      <c r="F7" s="90"/>
      <c r="G7" s="90" t="s">
        <v>37</v>
      </c>
      <c r="H7" s="31" t="s">
        <v>37</v>
      </c>
      <c r="I7" s="31" t="s">
        <v>37</v>
      </c>
      <c r="J7" s="31" t="s">
        <v>37</v>
      </c>
      <c r="K7" s="31" t="s">
        <v>37</v>
      </c>
      <c r="L7" s="90" t="s">
        <v>37</v>
      </c>
      <c r="M7" s="31" t="s">
        <v>35</v>
      </c>
      <c r="N7" s="31" t="s">
        <v>35</v>
      </c>
      <c r="O7" s="31" t="s">
        <v>35</v>
      </c>
      <c r="P7" s="31" t="s">
        <v>35</v>
      </c>
      <c r="Q7" s="31" t="s">
        <v>35</v>
      </c>
      <c r="R7" s="31" t="s">
        <v>35</v>
      </c>
      <c r="S7" s="90" t="s">
        <v>35</v>
      </c>
      <c r="T7" s="104" t="s">
        <v>35</v>
      </c>
      <c r="U7" s="31" t="s">
        <v>35</v>
      </c>
      <c r="V7" s="31" t="s">
        <v>35</v>
      </c>
      <c r="W7" s="31" t="s">
        <v>35</v>
      </c>
      <c r="X7" s="31" t="s">
        <v>35</v>
      </c>
      <c r="Y7" s="31" t="s">
        <v>35</v>
      </c>
      <c r="Z7" s="90" t="s">
        <v>35</v>
      </c>
      <c r="AA7" s="104" t="s">
        <v>38</v>
      </c>
      <c r="AB7" s="31" t="s">
        <v>99</v>
      </c>
      <c r="AC7" s="31" t="s">
        <v>99</v>
      </c>
      <c r="AD7" s="31" t="s">
        <v>99</v>
      </c>
      <c r="AE7" s="31" t="s">
        <v>99</v>
      </c>
      <c r="AF7" s="90" t="s">
        <v>99</v>
      </c>
      <c r="AG7" s="123"/>
      <c r="AH7" s="123" t="s">
        <v>39</v>
      </c>
      <c r="AI7" s="123" t="s">
        <v>37</v>
      </c>
      <c r="AJ7" s="142"/>
      <c r="AN7" s="244" t="s">
        <v>102</v>
      </c>
      <c r="AO7" s="244"/>
      <c r="AP7" s="244"/>
      <c r="AQ7" s="244" t="s">
        <v>102</v>
      </c>
      <c r="AR7" s="244"/>
      <c r="AS7" s="244"/>
      <c r="AT7" s="245" t="s">
        <v>139</v>
      </c>
      <c r="AU7" s="245"/>
      <c r="AV7" s="86" t="s">
        <v>106</v>
      </c>
      <c r="AX7" s="244" t="s">
        <v>118</v>
      </c>
      <c r="AY7" s="244"/>
      <c r="AZ7" s="244"/>
      <c r="BA7" s="244" t="s">
        <v>118</v>
      </c>
      <c r="BB7" s="244"/>
      <c r="BC7" s="244"/>
      <c r="BD7" s="245" t="s">
        <v>99</v>
      </c>
      <c r="BE7" s="245"/>
      <c r="BF7" s="86" t="s">
        <v>106</v>
      </c>
    </row>
    <row r="8" spans="2:67" ht="15.75" customHeight="1" thickBot="1">
      <c r="B8" s="63" t="str">
        <f t="shared" ref="B8:C8" si="0">C45</f>
        <v>ELE_NEW_GAS_CCGT</v>
      </c>
      <c r="C8" s="34" t="str">
        <f t="shared" si="0"/>
        <v>New Gas Combined Cycle Power Plants</v>
      </c>
      <c r="D8" s="62" t="str">
        <f t="shared" ref="D8:D14" si="1">C63</f>
        <v>PRI_GAS_NAT</v>
      </c>
      <c r="E8" s="102" t="str">
        <f>C70</f>
        <v>ELC</v>
      </c>
      <c r="F8" s="97">
        <v>2025</v>
      </c>
      <c r="G8" s="97">
        <v>0.69040000000000001</v>
      </c>
      <c r="H8" s="96">
        <f>G8</f>
        <v>0.69040000000000001</v>
      </c>
      <c r="I8" s="96">
        <f t="shared" ref="I8:L8" si="2">H8</f>
        <v>0.69040000000000001</v>
      </c>
      <c r="J8" s="96">
        <f t="shared" si="2"/>
        <v>0.69040000000000001</v>
      </c>
      <c r="K8" s="96">
        <f t="shared" si="2"/>
        <v>0.69040000000000001</v>
      </c>
      <c r="L8" s="97">
        <f t="shared" si="2"/>
        <v>0.69040000000000001</v>
      </c>
      <c r="M8" s="106">
        <f>$AX$8</f>
        <v>3711.5307941176452</v>
      </c>
      <c r="N8" s="127">
        <f>M8</f>
        <v>3711.5307941176452</v>
      </c>
      <c r="O8" s="127">
        <f t="shared" ref="O8:S8" si="3">N8</f>
        <v>3711.5307941176452</v>
      </c>
      <c r="P8" s="127">
        <f t="shared" si="3"/>
        <v>3711.5307941176452</v>
      </c>
      <c r="Q8" s="127">
        <f t="shared" si="3"/>
        <v>3711.5307941176452</v>
      </c>
      <c r="R8" s="127">
        <f t="shared" si="3"/>
        <v>3711.5307941176452</v>
      </c>
      <c r="S8" s="91">
        <f t="shared" si="3"/>
        <v>3711.5307941176452</v>
      </c>
      <c r="T8" s="105">
        <f>$BA$8</f>
        <v>88.898941176470544</v>
      </c>
      <c r="U8" s="127">
        <f t="shared" ref="U8:U13" si="4">T8</f>
        <v>88.898941176470544</v>
      </c>
      <c r="V8" s="127">
        <f t="shared" ref="V8:Z8" si="5">U8</f>
        <v>88.898941176470544</v>
      </c>
      <c r="W8" s="127">
        <f t="shared" si="5"/>
        <v>88.898941176470544</v>
      </c>
      <c r="X8" s="127">
        <f t="shared" si="5"/>
        <v>88.898941176470544</v>
      </c>
      <c r="Y8" s="127">
        <f t="shared" si="5"/>
        <v>88.898941176470544</v>
      </c>
      <c r="Z8" s="127">
        <f t="shared" si="5"/>
        <v>88.898941176470544</v>
      </c>
      <c r="AA8" s="115">
        <f>BD8</f>
        <v>3.2003618823529395E-2</v>
      </c>
      <c r="AB8" s="116"/>
      <c r="AC8" s="116"/>
      <c r="AD8" s="116"/>
      <c r="AE8" s="116"/>
      <c r="AF8" s="117"/>
      <c r="AG8" s="125">
        <v>1</v>
      </c>
      <c r="AH8" s="125">
        <v>31.54</v>
      </c>
      <c r="AI8" s="212">
        <v>0.38524932768669018</v>
      </c>
      <c r="AJ8" s="213">
        <v>30</v>
      </c>
      <c r="AN8" s="84">
        <v>835</v>
      </c>
      <c r="AO8" s="84"/>
      <c r="AP8" s="84"/>
      <c r="AQ8" s="84">
        <v>20</v>
      </c>
      <c r="AR8" s="84"/>
      <c r="AS8" s="84"/>
      <c r="AT8" s="84">
        <v>2</v>
      </c>
      <c r="AU8" s="84"/>
      <c r="AV8" s="84">
        <v>30</v>
      </c>
      <c r="AX8" s="89">
        <f>AN8*$AQ$3</f>
        <v>3711.5307941176452</v>
      </c>
      <c r="AY8" s="89"/>
      <c r="AZ8" s="89"/>
      <c r="BA8" s="89">
        <f t="shared" ref="BA8:BA13" si="6">AQ8*$AQ$3</f>
        <v>88.898941176470544</v>
      </c>
      <c r="BB8" s="89"/>
      <c r="BC8" s="89"/>
      <c r="BD8" s="89">
        <f>AT8*$AQ$3*0.0036</f>
        <v>3.2003618823529395E-2</v>
      </c>
      <c r="BE8" s="89"/>
      <c r="BF8" s="84">
        <v>30</v>
      </c>
    </row>
    <row r="9" spans="2:67" ht="15.75" customHeight="1">
      <c r="B9" s="64" t="str">
        <f t="shared" ref="B9:C9" si="7">C46</f>
        <v>ELE_NEW_BIOM</v>
      </c>
      <c r="C9" s="143" t="str">
        <f t="shared" si="7"/>
        <v>New Biomass Power Plants</v>
      </c>
      <c r="D9" s="144" t="str">
        <f t="shared" si="1"/>
        <v>PRI_BIOM</v>
      </c>
      <c r="E9" s="102" t="str">
        <f>C71</f>
        <v>ELC_RES</v>
      </c>
      <c r="F9" s="99">
        <v>2025</v>
      </c>
      <c r="G9" s="222">
        <v>0.38540000000000002</v>
      </c>
      <c r="H9" s="98"/>
      <c r="I9" s="98"/>
      <c r="J9" s="98"/>
      <c r="K9" s="98"/>
      <c r="L9" s="99">
        <v>0.8</v>
      </c>
      <c r="M9" s="128">
        <f>AX9</f>
        <v>14446.077941176463</v>
      </c>
      <c r="N9" s="98"/>
      <c r="O9" s="98"/>
      <c r="P9" s="98"/>
      <c r="Q9" s="98"/>
      <c r="R9" s="98"/>
      <c r="S9" s="92">
        <f t="shared" ref="S9:T11" si="8">AZ9</f>
        <v>13334.841176470582</v>
      </c>
      <c r="T9" s="107">
        <f t="shared" si="8"/>
        <v>591.17795882352914</v>
      </c>
      <c r="U9" s="128">
        <f t="shared" si="4"/>
        <v>591.17795882352914</v>
      </c>
      <c r="V9" s="128">
        <f t="shared" ref="V9:Z9" si="9">U9</f>
        <v>591.17795882352914</v>
      </c>
      <c r="W9" s="128">
        <f t="shared" si="9"/>
        <v>591.17795882352914</v>
      </c>
      <c r="X9" s="128">
        <f t="shared" si="9"/>
        <v>591.17795882352914</v>
      </c>
      <c r="Y9" s="128">
        <f t="shared" si="9"/>
        <v>591.17795882352914</v>
      </c>
      <c r="Z9" s="128">
        <f t="shared" si="9"/>
        <v>591.17795882352914</v>
      </c>
      <c r="AA9" s="118"/>
      <c r="AB9" s="58"/>
      <c r="AC9" s="58"/>
      <c r="AD9" s="58"/>
      <c r="AE9" s="58"/>
      <c r="AF9" s="119"/>
      <c r="AG9" s="214">
        <v>0.9</v>
      </c>
      <c r="AH9" s="214">
        <v>31.54</v>
      </c>
      <c r="AI9" s="214">
        <v>0.56431245988983847</v>
      </c>
      <c r="AJ9" s="215">
        <v>30</v>
      </c>
      <c r="AN9" s="84">
        <v>3250</v>
      </c>
      <c r="AO9" s="84"/>
      <c r="AP9" s="84">
        <v>3000</v>
      </c>
      <c r="AQ9" s="84">
        <v>133</v>
      </c>
      <c r="AR9" s="84"/>
      <c r="AS9" s="84"/>
      <c r="AT9" s="84"/>
      <c r="AU9" s="84"/>
      <c r="AV9" s="84">
        <v>30</v>
      </c>
      <c r="AX9" s="89">
        <f t="shared" ref="AX9:AX13" si="10">AN9*$AQ$3</f>
        <v>14446.077941176463</v>
      </c>
      <c r="AY9" s="89"/>
      <c r="AZ9" s="89">
        <f>AP9*$AQ$3</f>
        <v>13334.841176470582</v>
      </c>
      <c r="BA9" s="89">
        <f t="shared" si="6"/>
        <v>591.17795882352914</v>
      </c>
      <c r="BB9" s="89"/>
      <c r="BC9" s="89"/>
      <c r="BD9" s="89"/>
      <c r="BE9" s="89"/>
      <c r="BF9" s="84">
        <v>30</v>
      </c>
    </row>
    <row r="10" spans="2:67" ht="15.75" customHeight="1">
      <c r="B10" s="63" t="str">
        <f t="shared" ref="B10:C10" si="11">C47</f>
        <v>ELE_NEW_WIND_ON</v>
      </c>
      <c r="C10" s="34" t="str">
        <f t="shared" si="11"/>
        <v>New Onshore Wind Turbines</v>
      </c>
      <c r="D10" s="62" t="str">
        <f t="shared" si="1"/>
        <v>PRI_WIND_ON</v>
      </c>
      <c r="E10" s="102" t="str">
        <f>C71</f>
        <v>ELC_RES</v>
      </c>
      <c r="F10" s="97">
        <v>2025</v>
      </c>
      <c r="G10" s="124">
        <v>1</v>
      </c>
      <c r="H10" s="32">
        <v>1</v>
      </c>
      <c r="I10" s="32">
        <v>1</v>
      </c>
      <c r="J10" s="32">
        <v>1</v>
      </c>
      <c r="K10" s="32">
        <v>1</v>
      </c>
      <c r="L10" s="100">
        <v>1</v>
      </c>
      <c r="M10" s="129">
        <f>AX10</f>
        <v>6667.4205882352908</v>
      </c>
      <c r="N10" s="32"/>
      <c r="O10" s="32"/>
      <c r="P10" s="32"/>
      <c r="Q10" s="32"/>
      <c r="R10" s="32"/>
      <c r="S10" s="93">
        <f t="shared" si="8"/>
        <v>5111.6891176470563</v>
      </c>
      <c r="T10" s="108">
        <f t="shared" si="8"/>
        <v>248.91703529411754</v>
      </c>
      <c r="U10" s="129">
        <f t="shared" si="4"/>
        <v>248.91703529411754</v>
      </c>
      <c r="V10" s="129">
        <f t="shared" ref="V10:Z10" si="12">U10</f>
        <v>248.91703529411754</v>
      </c>
      <c r="W10" s="129">
        <f t="shared" si="12"/>
        <v>248.91703529411754</v>
      </c>
      <c r="X10" s="129">
        <f t="shared" si="12"/>
        <v>248.91703529411754</v>
      </c>
      <c r="Y10" s="129">
        <f t="shared" si="12"/>
        <v>248.91703529411754</v>
      </c>
      <c r="Z10" s="129">
        <f t="shared" si="12"/>
        <v>248.91703529411754</v>
      </c>
      <c r="AA10" s="120"/>
      <c r="AB10" s="32"/>
      <c r="AC10" s="32"/>
      <c r="AD10" s="32"/>
      <c r="AE10" s="32"/>
      <c r="AF10" s="100"/>
      <c r="AG10" s="216">
        <v>0.15</v>
      </c>
      <c r="AH10" s="216">
        <v>31.54</v>
      </c>
      <c r="AI10" s="216">
        <v>0.27633443552196507</v>
      </c>
      <c r="AJ10" s="217">
        <v>25</v>
      </c>
      <c r="AN10" s="84">
        <v>1500</v>
      </c>
      <c r="AO10" s="84"/>
      <c r="AP10" s="84">
        <v>1150</v>
      </c>
      <c r="AQ10" s="84">
        <v>56</v>
      </c>
      <c r="AR10" s="84"/>
      <c r="AS10" s="84"/>
      <c r="AT10" s="84"/>
      <c r="AU10" s="84"/>
      <c r="AV10" s="84">
        <v>25</v>
      </c>
      <c r="AX10" s="89">
        <f t="shared" si="10"/>
        <v>6667.4205882352908</v>
      </c>
      <c r="AY10" s="89"/>
      <c r="AZ10" s="89">
        <f>AP10*$AQ$3</f>
        <v>5111.6891176470563</v>
      </c>
      <c r="BA10" s="89">
        <f t="shared" si="6"/>
        <v>248.91703529411754</v>
      </c>
      <c r="BB10" s="89"/>
      <c r="BC10" s="89"/>
      <c r="BD10" s="89"/>
      <c r="BE10" s="89"/>
      <c r="BF10" s="84">
        <v>25</v>
      </c>
      <c r="BI10" s="83" t="s">
        <v>164</v>
      </c>
      <c r="BJ10" t="s">
        <v>165</v>
      </c>
    </row>
    <row r="11" spans="2:67" ht="15.75" customHeight="1">
      <c r="B11" s="64" t="str">
        <f t="shared" ref="B11:C11" si="13">C48</f>
        <v>ELE_NEW_WIND_OFF</v>
      </c>
      <c r="C11" s="143" t="str">
        <f t="shared" si="13"/>
        <v>New Offshore Wind Turbines</v>
      </c>
      <c r="D11" s="144" t="str">
        <f t="shared" si="1"/>
        <v>PRI_WIND_OFF</v>
      </c>
      <c r="E11" s="103" t="str">
        <f>C71</f>
        <v>ELC_RES</v>
      </c>
      <c r="F11" s="99">
        <v>2025</v>
      </c>
      <c r="G11" s="145">
        <v>1</v>
      </c>
      <c r="H11" s="98">
        <v>1</v>
      </c>
      <c r="I11" s="98">
        <v>1</v>
      </c>
      <c r="J11" s="98">
        <v>1</v>
      </c>
      <c r="K11" s="98">
        <v>1</v>
      </c>
      <c r="L11" s="99">
        <v>1</v>
      </c>
      <c r="M11" s="128">
        <f>AX11</f>
        <v>13557.088529411758</v>
      </c>
      <c r="N11" s="98"/>
      <c r="O11" s="128">
        <f>AY11</f>
        <v>10890.120294117642</v>
      </c>
      <c r="P11" s="98"/>
      <c r="Q11" s="98"/>
      <c r="R11" s="98"/>
      <c r="S11" s="94">
        <f t="shared" si="8"/>
        <v>8223.1520588235253</v>
      </c>
      <c r="T11" s="109">
        <f t="shared" si="8"/>
        <v>444.49470588235272</v>
      </c>
      <c r="U11" s="130">
        <f t="shared" si="4"/>
        <v>444.49470588235272</v>
      </c>
      <c r="V11" s="130">
        <f t="shared" ref="V11:Z11" si="14">U11</f>
        <v>444.49470588235272</v>
      </c>
      <c r="W11" s="130">
        <f t="shared" si="14"/>
        <v>444.49470588235272</v>
      </c>
      <c r="X11" s="130">
        <f t="shared" si="14"/>
        <v>444.49470588235272</v>
      </c>
      <c r="Y11" s="130">
        <f t="shared" si="14"/>
        <v>444.49470588235272</v>
      </c>
      <c r="Z11" s="130">
        <f t="shared" si="14"/>
        <v>444.49470588235272</v>
      </c>
      <c r="AA11" s="121"/>
      <c r="AB11" s="110"/>
      <c r="AC11" s="110"/>
      <c r="AD11" s="110"/>
      <c r="AE11" s="110"/>
      <c r="AF11" s="113"/>
      <c r="AG11" s="126">
        <v>0.3</v>
      </c>
      <c r="AH11" s="214">
        <v>31.54</v>
      </c>
      <c r="AI11" s="126">
        <f>BL15</f>
        <v>0.31889021242803256</v>
      </c>
      <c r="AJ11" s="215">
        <v>25</v>
      </c>
      <c r="AN11" s="84">
        <v>3050</v>
      </c>
      <c r="AO11" s="84">
        <v>2450</v>
      </c>
      <c r="AP11" s="84">
        <v>1850</v>
      </c>
      <c r="AQ11" s="84">
        <v>100</v>
      </c>
      <c r="AR11" s="84"/>
      <c r="AS11" s="84"/>
      <c r="AT11" s="84"/>
      <c r="AU11" s="84"/>
      <c r="AV11" s="84">
        <v>25</v>
      </c>
      <c r="AX11" s="89">
        <f t="shared" si="10"/>
        <v>13557.088529411758</v>
      </c>
      <c r="AY11" s="89">
        <f>AO11*$AQ$3</f>
        <v>10890.120294117642</v>
      </c>
      <c r="AZ11" s="89">
        <f>AP11*$AQ$3</f>
        <v>8223.1520588235253</v>
      </c>
      <c r="BA11" s="89">
        <f t="shared" si="6"/>
        <v>444.49470588235272</v>
      </c>
      <c r="BB11" s="89"/>
      <c r="BC11" s="89"/>
      <c r="BD11" s="89"/>
      <c r="BE11" s="89"/>
      <c r="BF11" s="84">
        <v>25</v>
      </c>
      <c r="BI11" s="83" t="s">
        <v>166</v>
      </c>
    </row>
    <row r="12" spans="2:67" ht="15.75" customHeight="1">
      <c r="B12" s="63" t="str">
        <f t="shared" ref="B12:C12" si="15">C49</f>
        <v>ELE_NEW_HYDRO</v>
      </c>
      <c r="C12" s="34" t="str">
        <f t="shared" si="15"/>
        <v>New Hydro Power Plants</v>
      </c>
      <c r="D12" s="62" t="str">
        <f t="shared" si="1"/>
        <v>PRI_HYD</v>
      </c>
      <c r="E12" s="102" t="str">
        <f>C71</f>
        <v>ELC_RES</v>
      </c>
      <c r="F12" s="97">
        <v>2025</v>
      </c>
      <c r="G12" s="146">
        <v>1</v>
      </c>
      <c r="H12" s="32">
        <v>1</v>
      </c>
      <c r="I12" s="32">
        <v>1</v>
      </c>
      <c r="J12" s="32">
        <v>1</v>
      </c>
      <c r="K12" s="32">
        <v>1</v>
      </c>
      <c r="L12" s="100">
        <v>1</v>
      </c>
      <c r="M12" s="106">
        <f>AX12</f>
        <v>13223.717499999993</v>
      </c>
      <c r="N12" s="106">
        <f>M12</f>
        <v>13223.717499999993</v>
      </c>
      <c r="O12" s="106">
        <f t="shared" ref="O12:S12" si="16">N12</f>
        <v>13223.717499999993</v>
      </c>
      <c r="P12" s="106">
        <f t="shared" si="16"/>
        <v>13223.717499999993</v>
      </c>
      <c r="Q12" s="106">
        <f>P12</f>
        <v>13223.717499999993</v>
      </c>
      <c r="R12" s="106">
        <f t="shared" si="16"/>
        <v>13223.717499999993</v>
      </c>
      <c r="S12" s="95">
        <f t="shared" si="16"/>
        <v>13223.717499999993</v>
      </c>
      <c r="T12" s="105">
        <f>BA12</f>
        <v>271.14177058823515</v>
      </c>
      <c r="U12" s="106">
        <f t="shared" si="4"/>
        <v>271.14177058823515</v>
      </c>
      <c r="V12" s="106">
        <f t="shared" ref="V12:Z12" si="17">U12</f>
        <v>271.14177058823515</v>
      </c>
      <c r="W12" s="106">
        <f t="shared" si="17"/>
        <v>271.14177058823515</v>
      </c>
      <c r="X12" s="106">
        <f t="shared" si="17"/>
        <v>271.14177058823515</v>
      </c>
      <c r="Y12" s="106">
        <f t="shared" si="17"/>
        <v>271.14177058823515</v>
      </c>
      <c r="Z12" s="106">
        <f t="shared" si="17"/>
        <v>271.14177058823515</v>
      </c>
      <c r="AA12" s="122"/>
      <c r="AB12" s="111"/>
      <c r="AC12" s="111"/>
      <c r="AD12" s="111"/>
      <c r="AE12" s="111"/>
      <c r="AF12" s="112"/>
      <c r="AG12" s="125">
        <v>1</v>
      </c>
      <c r="AH12" s="216">
        <v>31.54</v>
      </c>
      <c r="AI12" s="125">
        <v>0.24694809430621567</v>
      </c>
      <c r="AJ12" s="213">
        <v>60</v>
      </c>
      <c r="AN12" s="84">
        <f>AVERAGE(3100,2850)</f>
        <v>2975</v>
      </c>
      <c r="AO12" s="84"/>
      <c r="AP12" s="84"/>
      <c r="AQ12" s="84">
        <f>AVERAGE(39,83)</f>
        <v>61</v>
      </c>
      <c r="AR12" s="84"/>
      <c r="AS12" s="84"/>
      <c r="AT12" s="84"/>
      <c r="AU12" s="84"/>
      <c r="AV12" s="84">
        <v>60</v>
      </c>
      <c r="AX12" s="89">
        <f t="shared" si="10"/>
        <v>13223.717499999993</v>
      </c>
      <c r="AY12" s="89"/>
      <c r="AZ12" s="89">
        <f>AP12*$AQ$3</f>
        <v>0</v>
      </c>
      <c r="BA12" s="89">
        <f t="shared" si="6"/>
        <v>271.14177058823515</v>
      </c>
      <c r="BB12" s="89"/>
      <c r="BC12" s="89"/>
      <c r="BD12" s="89"/>
      <c r="BE12" s="89"/>
      <c r="BF12" s="84">
        <v>60</v>
      </c>
      <c r="BJ12" s="246" t="str">
        <f>B11</f>
        <v>ELE_NEW_WIND_OFF</v>
      </c>
      <c r="BK12" s="194" t="s">
        <v>167</v>
      </c>
      <c r="BL12" s="210">
        <v>25.7</v>
      </c>
      <c r="BM12" s="207" t="s">
        <v>168</v>
      </c>
      <c r="BN12">
        <f>BL12*1000</f>
        <v>25700</v>
      </c>
      <c r="BO12" s="83" t="s">
        <v>169</v>
      </c>
    </row>
    <row r="13" spans="2:67" ht="15.75" customHeight="1">
      <c r="B13" s="64" t="str">
        <f t="shared" ref="B13:C13" si="18">C50</f>
        <v>ELE_NEW_PV</v>
      </c>
      <c r="C13" s="143" t="str">
        <f t="shared" si="18"/>
        <v>New PV Power Plants</v>
      </c>
      <c r="D13" s="144" t="str">
        <f t="shared" si="1"/>
        <v>PRI_SOL</v>
      </c>
      <c r="E13" s="103" t="str">
        <f>C71</f>
        <v>ELC_RES</v>
      </c>
      <c r="F13" s="99">
        <v>2025</v>
      </c>
      <c r="G13" s="145">
        <v>1</v>
      </c>
      <c r="H13" s="98">
        <v>1</v>
      </c>
      <c r="I13" s="98">
        <v>1</v>
      </c>
      <c r="J13" s="98">
        <v>1</v>
      </c>
      <c r="K13" s="98">
        <v>1</v>
      </c>
      <c r="L13" s="99">
        <v>1</v>
      </c>
      <c r="M13" s="128">
        <f>AX13</f>
        <v>4311.5986470588214</v>
      </c>
      <c r="N13" s="98"/>
      <c r="O13" s="98"/>
      <c r="P13" s="98"/>
      <c r="Q13" s="98"/>
      <c r="R13" s="98"/>
      <c r="S13" s="92">
        <f>AZ13</f>
        <v>3089.2382058823514</v>
      </c>
      <c r="T13" s="107">
        <f>BA13</f>
        <v>88.898941176470544</v>
      </c>
      <c r="U13" s="128">
        <f t="shared" si="4"/>
        <v>88.898941176470544</v>
      </c>
      <c r="V13" s="128">
        <f t="shared" ref="V13:Z13" si="19">U13</f>
        <v>88.898941176470544</v>
      </c>
      <c r="W13" s="128">
        <f t="shared" si="19"/>
        <v>88.898941176470544</v>
      </c>
      <c r="X13" s="128">
        <f t="shared" si="19"/>
        <v>88.898941176470544</v>
      </c>
      <c r="Y13" s="128">
        <f t="shared" si="19"/>
        <v>88.898941176470544</v>
      </c>
      <c r="Z13" s="128">
        <f t="shared" si="19"/>
        <v>88.898941176470544</v>
      </c>
      <c r="AA13" s="121"/>
      <c r="AB13" s="110"/>
      <c r="AC13" s="110"/>
      <c r="AD13" s="110"/>
      <c r="AE13" s="110"/>
      <c r="AF13" s="113"/>
      <c r="AG13" s="218">
        <v>0.05</v>
      </c>
      <c r="AH13" s="214">
        <v>31.54</v>
      </c>
      <c r="AI13" s="126">
        <v>8.0376786800971961E-2</v>
      </c>
      <c r="AJ13" s="215">
        <v>25</v>
      </c>
      <c r="AN13" s="84">
        <f>AVERAGE(840,1100)</f>
        <v>970</v>
      </c>
      <c r="AO13" s="84"/>
      <c r="AP13" s="84">
        <f>AVERAGE(610,780)</f>
        <v>695</v>
      </c>
      <c r="AQ13" s="84">
        <f>AVERAGE(18,22)</f>
        <v>20</v>
      </c>
      <c r="AR13" s="84"/>
      <c r="AS13" s="84"/>
      <c r="AT13" s="84"/>
      <c r="AU13" s="84"/>
      <c r="AV13" s="84">
        <v>25</v>
      </c>
      <c r="AX13" s="89">
        <f t="shared" si="10"/>
        <v>4311.5986470588214</v>
      </c>
      <c r="AY13" s="89"/>
      <c r="AZ13" s="89">
        <f>AP13*$AQ$3</f>
        <v>3089.2382058823514</v>
      </c>
      <c r="BA13" s="89">
        <f t="shared" si="6"/>
        <v>88.898941176470544</v>
      </c>
      <c r="BB13" s="89"/>
      <c r="BC13" s="89"/>
      <c r="BD13" s="89"/>
      <c r="BE13" s="89"/>
      <c r="BF13" s="84">
        <v>25</v>
      </c>
      <c r="BJ13" s="246"/>
      <c r="BK13" s="194" t="s">
        <v>170</v>
      </c>
      <c r="BL13" s="210">
        <v>9.1999999999999993</v>
      </c>
      <c r="BM13" s="207" t="s">
        <v>52</v>
      </c>
    </row>
    <row r="14" spans="2:67" ht="15.75" customHeight="1">
      <c r="B14" s="63" t="str">
        <f t="shared" ref="B14:C14" si="20">C51</f>
        <v>ELE_NEW_NUC</v>
      </c>
      <c r="C14" s="34" t="str">
        <f t="shared" si="20"/>
        <v>New Nuclear Power Plants</v>
      </c>
      <c r="D14" s="62" t="str">
        <f t="shared" si="1"/>
        <v>PRI_URAN</v>
      </c>
      <c r="E14" s="102" t="str">
        <f>C70</f>
        <v>ELC</v>
      </c>
      <c r="F14" s="97">
        <v>2030</v>
      </c>
      <c r="G14" s="147"/>
      <c r="H14" s="96">
        <v>0.33800000000000002</v>
      </c>
      <c r="I14" s="131">
        <f>H14</f>
        <v>0.33800000000000002</v>
      </c>
      <c r="J14" s="131">
        <f t="shared" ref="J14:L14" si="21">I14</f>
        <v>0.33800000000000002</v>
      </c>
      <c r="K14" s="131">
        <f t="shared" si="21"/>
        <v>0.33800000000000002</v>
      </c>
      <c r="L14" s="148">
        <f t="shared" si="21"/>
        <v>0.33800000000000002</v>
      </c>
      <c r="M14" s="96"/>
      <c r="N14" s="96"/>
      <c r="O14" s="106">
        <f>AY14</f>
        <v>21113.498529411754</v>
      </c>
      <c r="P14" s="106">
        <f>O14</f>
        <v>21113.498529411754</v>
      </c>
      <c r="Q14" s="106">
        <f t="shared" ref="Q14:S14" si="22">P14</f>
        <v>21113.498529411754</v>
      </c>
      <c r="R14" s="106">
        <f t="shared" si="22"/>
        <v>21113.498529411754</v>
      </c>
      <c r="S14" s="95">
        <f t="shared" si="22"/>
        <v>21113.498529411754</v>
      </c>
      <c r="T14" s="114"/>
      <c r="U14" s="96"/>
      <c r="V14" s="106">
        <f>BB14</f>
        <v>511.16891176470563</v>
      </c>
      <c r="W14" s="106">
        <f>V14</f>
        <v>511.16891176470563</v>
      </c>
      <c r="X14" s="106">
        <f t="shared" ref="X14:Z14" si="23">W14</f>
        <v>511.16891176470563</v>
      </c>
      <c r="Y14" s="106">
        <f t="shared" si="23"/>
        <v>511.16891176470563</v>
      </c>
      <c r="Z14" s="106">
        <f t="shared" si="23"/>
        <v>511.16891176470563</v>
      </c>
      <c r="AA14" s="122"/>
      <c r="AB14" s="116">
        <f>BE14</f>
        <v>4.8005428235294099E-2</v>
      </c>
      <c r="AC14" s="116">
        <f>AB14</f>
        <v>4.8005428235294099E-2</v>
      </c>
      <c r="AD14" s="116">
        <f t="shared" ref="AD14:AF14" si="24">AC14</f>
        <v>4.8005428235294099E-2</v>
      </c>
      <c r="AE14" s="116">
        <f t="shared" si="24"/>
        <v>4.8005428235294099E-2</v>
      </c>
      <c r="AF14" s="116">
        <f t="shared" si="24"/>
        <v>4.8005428235294099E-2</v>
      </c>
      <c r="AG14" s="219">
        <v>0.9</v>
      </c>
      <c r="AH14" s="216">
        <v>31.54</v>
      </c>
      <c r="AI14" s="125">
        <v>0.9</v>
      </c>
      <c r="AJ14" s="213">
        <v>60</v>
      </c>
      <c r="AN14" s="84"/>
      <c r="AO14" s="84">
        <v>4750</v>
      </c>
      <c r="AP14" s="84"/>
      <c r="AQ14" s="84"/>
      <c r="AR14" s="84">
        <v>115</v>
      </c>
      <c r="AS14" s="84"/>
      <c r="AT14" s="84"/>
      <c r="AU14" s="84">
        <v>3</v>
      </c>
      <c r="AV14" s="84">
        <v>60</v>
      </c>
      <c r="AX14" s="89"/>
      <c r="AY14" s="89">
        <f>AO14*$AQ$3</f>
        <v>21113.498529411754</v>
      </c>
      <c r="AZ14" s="89"/>
      <c r="BA14" s="89"/>
      <c r="BB14" s="89">
        <f>AR14*$AQ$3</f>
        <v>511.16891176470563</v>
      </c>
      <c r="BC14" s="89"/>
      <c r="BD14" s="89"/>
      <c r="BE14" s="89">
        <f>AU14*$AQ$3*0.0036</f>
        <v>4.8005428235294099E-2</v>
      </c>
      <c r="BF14" s="84">
        <v>60</v>
      </c>
      <c r="BJ14" s="246"/>
      <c r="BK14" s="211" t="s">
        <v>171</v>
      </c>
      <c r="BL14" s="210">
        <f>BL13*8760</f>
        <v>80592</v>
      </c>
      <c r="BM14" s="207" t="s">
        <v>169</v>
      </c>
    </row>
    <row r="15" spans="2:67" ht="13" thickBot="1">
      <c r="B15" s="150" t="str">
        <f>C52</f>
        <v>NEW_ELZ_H2G</v>
      </c>
      <c r="C15" s="151" t="str">
        <f>D52</f>
        <v>New electrolysers</v>
      </c>
      <c r="D15" s="152" t="str">
        <f>C72</f>
        <v>ELC_GRID_RES</v>
      </c>
      <c r="E15" s="153" t="str">
        <f>C73</f>
        <v>SEC_H2G</v>
      </c>
      <c r="F15" s="149">
        <v>2023</v>
      </c>
      <c r="G15" s="154">
        <f>0.68</f>
        <v>0.68</v>
      </c>
      <c r="H15" s="46"/>
      <c r="I15" s="46"/>
      <c r="J15" s="46"/>
      <c r="K15" s="46"/>
      <c r="L15" s="155">
        <v>0.75</v>
      </c>
      <c r="M15" s="156"/>
      <c r="N15" s="46"/>
      <c r="O15" s="46"/>
      <c r="P15" s="46"/>
      <c r="Q15" s="46"/>
      <c r="R15" s="46"/>
      <c r="S15" s="157"/>
      <c r="T15" s="158"/>
      <c r="U15" s="46"/>
      <c r="V15" s="46"/>
      <c r="W15" s="46"/>
      <c r="X15" s="46"/>
      <c r="Y15" s="46"/>
      <c r="Z15" s="157"/>
      <c r="AA15" s="159"/>
      <c r="AB15" s="46"/>
      <c r="AC15" s="46"/>
      <c r="AD15" s="46"/>
      <c r="AE15" s="46"/>
      <c r="AF15" s="155"/>
      <c r="AG15" s="220"/>
      <c r="AH15" s="220">
        <v>5.6666666666666671E-3</v>
      </c>
      <c r="AI15" s="220">
        <v>1</v>
      </c>
      <c r="AJ15" s="221">
        <v>30</v>
      </c>
      <c r="AK15">
        <v>100</v>
      </c>
      <c r="AL15" s="242">
        <v>0.5</v>
      </c>
      <c r="AN15" s="84">
        <v>550</v>
      </c>
      <c r="AO15" s="84"/>
      <c r="AP15" s="84">
        <v>285</v>
      </c>
      <c r="AQ15" s="84">
        <v>30</v>
      </c>
      <c r="AR15" s="84"/>
      <c r="AS15" s="84">
        <v>25</v>
      </c>
      <c r="AT15" s="84"/>
      <c r="AU15" s="84"/>
      <c r="AV15" s="84">
        <v>30</v>
      </c>
      <c r="AX15" s="89">
        <f>AN15*$AQ$3</f>
        <v>2444.72088235294</v>
      </c>
      <c r="AY15" s="89"/>
      <c r="AZ15" s="89">
        <f>AP15*$AQ$3</f>
        <v>1266.8099117647052</v>
      </c>
      <c r="BA15" s="89">
        <f>AQ15*$AQ$3</f>
        <v>133.34841176470582</v>
      </c>
      <c r="BB15" s="89"/>
      <c r="BC15" s="89">
        <f>AS15*$AQ$3</f>
        <v>111.12367647058818</v>
      </c>
      <c r="BD15" s="89"/>
      <c r="BE15" s="89"/>
      <c r="BF15" s="84">
        <v>30</v>
      </c>
      <c r="BJ15" s="246"/>
      <c r="BK15" s="194" t="s">
        <v>33</v>
      </c>
      <c r="BL15" s="210">
        <f>BN12/BL14</f>
        <v>0.31889021242803256</v>
      </c>
      <c r="BM15" s="196"/>
    </row>
    <row r="16" spans="2:67" ht="13" thickBot="1">
      <c r="B16" s="150"/>
      <c r="C16" s="151"/>
      <c r="D16" s="152"/>
      <c r="E16" s="153"/>
      <c r="F16" s="149"/>
      <c r="G16" s="154"/>
      <c r="H16" s="46"/>
      <c r="I16" s="46"/>
      <c r="J16" s="46"/>
      <c r="K16" s="46"/>
      <c r="L16" s="155"/>
      <c r="M16" s="156"/>
      <c r="N16" s="46"/>
      <c r="O16" s="46"/>
      <c r="P16" s="46"/>
      <c r="Q16" s="46"/>
      <c r="R16" s="46"/>
      <c r="S16" s="157"/>
      <c r="T16" s="158"/>
      <c r="U16" s="46"/>
      <c r="V16" s="46"/>
      <c r="W16" s="46"/>
      <c r="X16" s="46"/>
      <c r="Y16" s="46"/>
      <c r="Z16" s="157"/>
      <c r="AA16" s="159"/>
      <c r="AB16" s="46"/>
      <c r="AC16" s="46"/>
      <c r="AD16" s="46"/>
      <c r="AE16" s="46"/>
      <c r="AF16" s="155"/>
      <c r="AG16" s="220"/>
      <c r="AH16" s="220"/>
      <c r="AI16" s="220"/>
      <c r="AJ16" s="221"/>
      <c r="AN16" s="84"/>
      <c r="AO16" s="84"/>
      <c r="AP16" s="84"/>
      <c r="AQ16" s="84"/>
      <c r="AR16" s="84"/>
      <c r="AS16" s="84"/>
      <c r="AT16" s="84"/>
      <c r="AU16" s="84"/>
      <c r="AV16" s="84"/>
      <c r="AX16" s="89"/>
      <c r="AY16" s="89"/>
      <c r="AZ16" s="89"/>
      <c r="BA16" s="89"/>
      <c r="BB16" s="89"/>
      <c r="BC16" s="89"/>
      <c r="BD16" s="89"/>
      <c r="BE16" s="89"/>
      <c r="BF16" s="84"/>
      <c r="BJ16" s="236"/>
      <c r="BK16" s="194"/>
      <c r="BL16" s="210"/>
      <c r="BM16" s="196"/>
    </row>
    <row r="17" spans="2:65" ht="13" thickBot="1">
      <c r="B17" s="150" t="s">
        <v>203</v>
      </c>
      <c r="C17" s="151" t="s">
        <v>86</v>
      </c>
      <c r="D17" s="152" t="s">
        <v>177</v>
      </c>
      <c r="E17" s="153" t="s">
        <v>188</v>
      </c>
      <c r="F17" s="149">
        <v>2020</v>
      </c>
      <c r="G17" s="154">
        <v>0.68</v>
      </c>
      <c r="H17" s="46"/>
      <c r="I17" s="46"/>
      <c r="J17" s="46"/>
      <c r="K17" s="46"/>
      <c r="L17" s="155">
        <v>0.75</v>
      </c>
      <c r="M17" s="156">
        <v>2444.72088235294</v>
      </c>
      <c r="N17" s="46"/>
      <c r="O17" s="46"/>
      <c r="P17" s="46"/>
      <c r="Q17" s="46"/>
      <c r="R17" s="46"/>
      <c r="S17" s="157">
        <v>1266.8099117647052</v>
      </c>
      <c r="T17" s="158">
        <v>133.34841176470582</v>
      </c>
      <c r="U17" s="46"/>
      <c r="V17" s="46"/>
      <c r="W17" s="46"/>
      <c r="X17" s="46"/>
      <c r="Y17" s="46"/>
      <c r="Z17" s="157">
        <v>111.12367647058818</v>
      </c>
      <c r="AA17" s="159"/>
      <c r="AB17" s="46"/>
      <c r="AC17" s="46"/>
      <c r="AD17" s="46"/>
      <c r="AE17" s="46"/>
      <c r="AF17" s="155"/>
      <c r="AG17" s="220"/>
      <c r="AH17" s="220">
        <v>5.6666666666666671E-3</v>
      </c>
      <c r="AI17" s="220">
        <v>1</v>
      </c>
      <c r="AJ17" s="221">
        <v>30</v>
      </c>
      <c r="AN17" s="84">
        <v>550</v>
      </c>
      <c r="AO17" s="84"/>
      <c r="AP17" s="84">
        <v>285</v>
      </c>
      <c r="AQ17" s="84">
        <v>30</v>
      </c>
      <c r="AR17" s="84"/>
      <c r="AS17" s="84">
        <v>25</v>
      </c>
      <c r="AT17" s="84"/>
      <c r="AU17" s="84"/>
      <c r="AV17" s="84">
        <v>30</v>
      </c>
      <c r="AX17" s="89">
        <v>2444.72088235294</v>
      </c>
      <c r="AY17" s="89"/>
      <c r="AZ17" s="89">
        <v>1266.8099117647052</v>
      </c>
      <c r="BA17" s="89">
        <v>133.34841176470582</v>
      </c>
      <c r="BB17" s="89"/>
      <c r="BC17" s="89">
        <v>111.12367647058818</v>
      </c>
      <c r="BD17" s="89"/>
      <c r="BE17" s="89"/>
      <c r="BF17" s="84">
        <v>30</v>
      </c>
      <c r="BK17" s="194" t="s">
        <v>33</v>
      </c>
      <c r="BL17" s="210">
        <v>0.31889021242803256</v>
      </c>
      <c r="BM17" s="196"/>
    </row>
    <row r="18" spans="2:65">
      <c r="B18" s="160"/>
      <c r="C18" s="143"/>
      <c r="D18" s="144"/>
      <c r="E18" s="161"/>
      <c r="F18" s="98"/>
      <c r="G18" s="162"/>
      <c r="H18" s="162"/>
      <c r="I18" s="162"/>
      <c r="J18" s="162"/>
      <c r="K18" s="162"/>
      <c r="L18" s="162"/>
      <c r="M18" s="163"/>
      <c r="N18" s="162"/>
      <c r="O18" s="162"/>
      <c r="P18" s="162"/>
      <c r="Q18" s="162"/>
      <c r="R18" s="162"/>
      <c r="S18" s="163"/>
      <c r="T18" s="163"/>
      <c r="U18" s="162"/>
      <c r="V18" s="162"/>
      <c r="W18" s="162"/>
      <c r="X18" s="162"/>
      <c r="Y18" s="162"/>
      <c r="Z18" s="163"/>
      <c r="AA18" s="162"/>
      <c r="AB18" s="162"/>
      <c r="AC18" s="162"/>
      <c r="AD18" s="162"/>
      <c r="AE18" s="162"/>
      <c r="AF18" s="162"/>
      <c r="AG18" s="162"/>
      <c r="AH18" s="162"/>
      <c r="AI18" s="162"/>
      <c r="AJ18" s="58"/>
      <c r="AN18" s="164"/>
      <c r="AO18" s="164"/>
      <c r="AP18" s="164"/>
      <c r="AQ18" s="164"/>
      <c r="AR18" s="164"/>
      <c r="AS18" s="164"/>
      <c r="AT18" s="164"/>
      <c r="AU18" s="164"/>
      <c r="AV18" s="164"/>
      <c r="AX18" s="165"/>
      <c r="AY18" s="165"/>
      <c r="AZ18" s="165"/>
      <c r="BA18" s="165"/>
      <c r="BB18" s="165"/>
      <c r="BC18" s="165"/>
      <c r="BD18" s="165"/>
      <c r="BE18" s="165"/>
      <c r="BF18" s="164"/>
    </row>
    <row r="19" spans="2:65" ht="17.5">
      <c r="B19" s="6" t="s">
        <v>124</v>
      </c>
      <c r="C19" s="7"/>
      <c r="AL19" t="s">
        <v>125</v>
      </c>
    </row>
    <row r="20" spans="2:65">
      <c r="AL20" t="s">
        <v>125</v>
      </c>
    </row>
    <row r="21" spans="2:65" ht="38.5" customHeight="1" thickBot="1">
      <c r="B21" s="169"/>
      <c r="C21" s="169"/>
      <c r="D21" s="169"/>
      <c r="E21" s="170" t="s">
        <v>1</v>
      </c>
      <c r="F21" s="169"/>
      <c r="G21" s="169"/>
      <c r="H21" s="169"/>
      <c r="I21" s="169"/>
      <c r="J21" s="169"/>
      <c r="K21" s="169"/>
      <c r="L21" s="169"/>
      <c r="M21" s="169"/>
      <c r="N21" s="169"/>
      <c r="O21" s="169"/>
      <c r="P21" s="169"/>
      <c r="Q21" s="169"/>
      <c r="R21" s="169"/>
      <c r="S21" s="169"/>
      <c r="T21" s="169"/>
      <c r="U21" s="169"/>
      <c r="V21" s="169"/>
      <c r="W21" s="169"/>
      <c r="X21" s="169"/>
      <c r="Y21" s="169"/>
      <c r="Z21" s="169"/>
      <c r="AA21" s="169"/>
      <c r="AB21" s="169"/>
      <c r="AC21" s="169"/>
      <c r="AD21" s="169"/>
      <c r="AE21" s="169"/>
      <c r="AF21" s="169"/>
      <c r="AG21" s="169"/>
      <c r="AH21" s="169"/>
      <c r="AI21" s="169"/>
      <c r="AJ21" s="169"/>
      <c r="AK21" s="169"/>
      <c r="AN21" s="250" t="s">
        <v>104</v>
      </c>
      <c r="AO21" s="251"/>
      <c r="AP21" s="251"/>
      <c r="AQ21" s="251"/>
      <c r="AR21" s="251"/>
      <c r="AS21" s="179"/>
      <c r="AU21" s="250" t="s">
        <v>104</v>
      </c>
      <c r="AV21" s="251"/>
      <c r="AW21" s="251"/>
      <c r="AX21" s="251"/>
      <c r="AY21" s="251"/>
    </row>
    <row r="22" spans="2:65" ht="65.5" thickBot="1">
      <c r="B22" s="174" t="s">
        <v>2</v>
      </c>
      <c r="C22" s="175" t="s">
        <v>3</v>
      </c>
      <c r="D22" s="175" t="s">
        <v>4</v>
      </c>
      <c r="E22" s="180" t="s">
        <v>5</v>
      </c>
      <c r="F22" s="183" t="s">
        <v>6</v>
      </c>
      <c r="G22" s="183" t="s">
        <v>126</v>
      </c>
      <c r="H22" s="186" t="s">
        <v>127</v>
      </c>
      <c r="I22" s="175" t="s">
        <v>128</v>
      </c>
      <c r="J22" s="175" t="s">
        <v>129</v>
      </c>
      <c r="K22" s="175" t="s">
        <v>130</v>
      </c>
      <c r="L22" s="180" t="s">
        <v>131</v>
      </c>
      <c r="M22" s="190" t="s">
        <v>13</v>
      </c>
      <c r="N22" s="176" t="s">
        <v>14</v>
      </c>
      <c r="O22" s="176" t="s">
        <v>15</v>
      </c>
      <c r="P22" s="176" t="s">
        <v>16</v>
      </c>
      <c r="Q22" s="176" t="s">
        <v>17</v>
      </c>
      <c r="R22" s="191" t="s">
        <v>18</v>
      </c>
      <c r="S22" s="190" t="s">
        <v>19</v>
      </c>
      <c r="T22" s="176" t="s">
        <v>20</v>
      </c>
      <c r="U22" s="176" t="s">
        <v>21</v>
      </c>
      <c r="V22" s="176" t="s">
        <v>22</v>
      </c>
      <c r="W22" s="176" t="s">
        <v>23</v>
      </c>
      <c r="X22" s="191" t="s">
        <v>24</v>
      </c>
      <c r="Y22" s="192" t="s">
        <v>31</v>
      </c>
      <c r="Z22" s="192" t="s">
        <v>32</v>
      </c>
      <c r="AA22" s="192" t="s">
        <v>33</v>
      </c>
      <c r="AB22" s="183" t="s">
        <v>34</v>
      </c>
      <c r="AC22" s="24" t="s">
        <v>132</v>
      </c>
      <c r="AD22" s="226" t="s">
        <v>133</v>
      </c>
      <c r="AE22" s="226" t="s">
        <v>134</v>
      </c>
      <c r="AF22" s="226" t="s">
        <v>135</v>
      </c>
      <c r="AN22" s="85" t="s">
        <v>137</v>
      </c>
      <c r="AO22" s="85" t="s">
        <v>108</v>
      </c>
      <c r="AP22" s="85" t="s">
        <v>110</v>
      </c>
      <c r="AQ22" s="85" t="s">
        <v>113</v>
      </c>
      <c r="AR22" s="85" t="s">
        <v>105</v>
      </c>
      <c r="AU22" s="85" t="s">
        <v>137</v>
      </c>
      <c r="AV22" s="85" t="s">
        <v>108</v>
      </c>
      <c r="AW22" s="85" t="s">
        <v>110</v>
      </c>
      <c r="AX22" s="85" t="s">
        <v>113</v>
      </c>
      <c r="AY22" s="85" t="s">
        <v>105</v>
      </c>
    </row>
    <row r="23" spans="2:65" ht="15.75" customHeight="1" thickBot="1">
      <c r="B23" s="171" t="s">
        <v>36</v>
      </c>
      <c r="C23" s="166"/>
      <c r="D23" s="166"/>
      <c r="E23" s="181"/>
      <c r="F23" s="184"/>
      <c r="G23" s="184"/>
      <c r="H23" s="187"/>
      <c r="I23" s="166"/>
      <c r="J23" s="166"/>
      <c r="K23" s="166"/>
      <c r="L23" s="181"/>
      <c r="M23" s="187"/>
      <c r="N23" s="166"/>
      <c r="O23" s="166"/>
      <c r="P23" s="166"/>
      <c r="Q23" s="166"/>
      <c r="R23" s="181"/>
      <c r="S23" s="187"/>
      <c r="T23" s="166"/>
      <c r="U23" s="166"/>
      <c r="V23" s="166"/>
      <c r="W23" s="166"/>
      <c r="X23" s="181"/>
      <c r="Y23" s="184"/>
      <c r="Z23" s="184"/>
      <c r="AA23" s="184"/>
      <c r="AB23" s="184"/>
      <c r="AC23" s="25"/>
      <c r="AD23" s="25"/>
      <c r="AE23" s="25" t="s">
        <v>136</v>
      </c>
      <c r="AF23" s="25" t="s">
        <v>136</v>
      </c>
      <c r="AN23" s="248" t="s">
        <v>102</v>
      </c>
      <c r="AO23" s="249"/>
      <c r="AP23" s="178" t="s">
        <v>102</v>
      </c>
      <c r="AQ23" s="86" t="s">
        <v>103</v>
      </c>
      <c r="AR23" s="86" t="s">
        <v>106</v>
      </c>
      <c r="AU23" s="248" t="s">
        <v>138</v>
      </c>
      <c r="AV23" s="249"/>
      <c r="AW23" s="178" t="s">
        <v>118</v>
      </c>
      <c r="AX23" s="86" t="s">
        <v>103</v>
      </c>
      <c r="AY23" s="86" t="s">
        <v>106</v>
      </c>
    </row>
    <row r="24" spans="2:65" ht="15.75" customHeight="1" thickBot="1">
      <c r="B24" s="172" t="str">
        <f>C55</f>
        <v>STG_NEW_BATT</v>
      </c>
      <c r="C24" s="173" t="str">
        <f>D55</f>
        <v>New battery storage</v>
      </c>
      <c r="D24" s="177" t="str">
        <f>C72</f>
        <v>ELC_GRID_RES</v>
      </c>
      <c r="E24" s="182" t="str">
        <f>C72</f>
        <v>ELC_GRID_RES</v>
      </c>
      <c r="F24" s="185">
        <v>2030</v>
      </c>
      <c r="G24" s="185">
        <v>0.88</v>
      </c>
      <c r="H24" s="188">
        <f>G24</f>
        <v>0.88</v>
      </c>
      <c r="I24" s="173">
        <f t="shared" ref="I24:L24" si="25">H24</f>
        <v>0.88</v>
      </c>
      <c r="J24" s="173">
        <f t="shared" si="25"/>
        <v>0.88</v>
      </c>
      <c r="K24" s="173">
        <f t="shared" si="25"/>
        <v>0.88</v>
      </c>
      <c r="L24" s="189">
        <f t="shared" si="25"/>
        <v>0.88</v>
      </c>
      <c r="M24" s="188">
        <f>AU24</f>
        <v>2444.72088235294</v>
      </c>
      <c r="N24" s="173"/>
      <c r="O24" s="173"/>
      <c r="P24" s="173"/>
      <c r="Q24" s="173"/>
      <c r="R24" s="189">
        <f>AV24</f>
        <v>1000.1130882352936</v>
      </c>
      <c r="S24" s="188">
        <f>AW24</f>
        <v>97.788835294117604</v>
      </c>
      <c r="T24" s="173"/>
      <c r="U24" s="173"/>
      <c r="V24" s="173"/>
      <c r="W24" s="173"/>
      <c r="X24" s="189"/>
      <c r="Y24" s="185">
        <v>1</v>
      </c>
      <c r="Z24" s="185">
        <v>31.536000000000001</v>
      </c>
      <c r="AA24" s="185"/>
      <c r="AB24" s="185">
        <v>15</v>
      </c>
      <c r="AC24" s="227"/>
      <c r="AD24" s="227"/>
      <c r="AE24" s="227"/>
      <c r="AF24" s="227"/>
      <c r="AN24" s="84">
        <v>550</v>
      </c>
      <c r="AO24" s="84">
        <v>225</v>
      </c>
      <c r="AP24" s="84">
        <v>22</v>
      </c>
      <c r="AQ24" s="84">
        <v>0</v>
      </c>
      <c r="AR24" s="84">
        <v>15</v>
      </c>
      <c r="AU24" s="84">
        <f>AN24*$AQ$3</f>
        <v>2444.72088235294</v>
      </c>
      <c r="AV24" s="84">
        <f t="shared" ref="AV24:AW24" si="26">AO24*$AQ$3</f>
        <v>1000.1130882352936</v>
      </c>
      <c r="AW24" s="84">
        <f t="shared" si="26"/>
        <v>97.788835294117604</v>
      </c>
      <c r="AX24" s="84">
        <v>0</v>
      </c>
      <c r="AY24" s="84">
        <v>15</v>
      </c>
    </row>
    <row r="25" spans="2:65" ht="15.75" customHeight="1">
      <c r="B25" s="224"/>
      <c r="C25" s="224"/>
      <c r="D25" s="225"/>
      <c r="E25" s="225"/>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8" t="s">
        <v>40</v>
      </c>
      <c r="AD25" s="227">
        <v>1</v>
      </c>
      <c r="AE25" s="227"/>
      <c r="AF25" s="227"/>
      <c r="AN25" s="164"/>
      <c r="AO25" s="164"/>
      <c r="AP25" s="164"/>
      <c r="AQ25" s="164"/>
      <c r="AR25" s="164"/>
      <c r="AU25" s="164"/>
      <c r="AV25" s="164"/>
      <c r="AW25" s="164"/>
      <c r="AX25" s="164"/>
      <c r="AY25" s="164"/>
    </row>
    <row r="26" spans="2:65" ht="15.75" customHeight="1">
      <c r="B26" s="224"/>
      <c r="C26" s="224"/>
      <c r="D26" s="225"/>
      <c r="E26" s="225"/>
      <c r="F26" s="224"/>
      <c r="G26" s="224"/>
      <c r="H26" s="224"/>
      <c r="I26" s="224"/>
      <c r="J26" s="224"/>
      <c r="K26" s="224"/>
      <c r="L26" s="224"/>
      <c r="M26" s="224"/>
      <c r="N26" s="224"/>
      <c r="O26" s="224"/>
      <c r="P26" s="224"/>
      <c r="Q26" s="224"/>
      <c r="R26" s="224"/>
      <c r="S26" s="224"/>
      <c r="T26" s="224"/>
      <c r="U26" s="224"/>
      <c r="V26" s="224"/>
      <c r="W26" s="224"/>
      <c r="X26" s="224"/>
      <c r="Y26" s="224"/>
      <c r="Z26" s="224"/>
      <c r="AA26" s="224"/>
      <c r="AB26" s="224"/>
      <c r="AC26" s="228" t="s">
        <v>172</v>
      </c>
      <c r="AD26" s="229">
        <f>AE26/AF26</f>
        <v>2.6785714285714284E-2</v>
      </c>
      <c r="AE26" s="227">
        <v>6</v>
      </c>
      <c r="AF26" s="227">
        <v>224</v>
      </c>
      <c r="AN26" s="164"/>
      <c r="AO26" s="164"/>
      <c r="AP26" s="164"/>
      <c r="AQ26" s="164"/>
      <c r="AR26" s="164"/>
      <c r="AU26" s="164"/>
      <c r="AV26" s="164"/>
      <c r="AW26" s="164"/>
      <c r="AX26" s="164"/>
      <c r="AY26" s="164"/>
    </row>
    <row r="27" spans="2:65" ht="15.75" customHeight="1">
      <c r="B27" s="167"/>
      <c r="C27" s="167"/>
      <c r="D27" s="167"/>
      <c r="E27" s="167"/>
      <c r="F27" s="167"/>
      <c r="G27" s="167"/>
      <c r="H27" s="167"/>
      <c r="I27" s="167"/>
      <c r="J27" s="167"/>
      <c r="K27" s="167"/>
      <c r="L27" s="167"/>
      <c r="M27" s="167"/>
      <c r="N27" s="167"/>
      <c r="O27" s="167"/>
      <c r="P27" s="167"/>
      <c r="Q27" s="167"/>
      <c r="R27" s="167"/>
      <c r="S27" s="167"/>
      <c r="T27" s="167"/>
      <c r="U27" s="167"/>
      <c r="V27" s="167"/>
      <c r="W27" s="167"/>
      <c r="X27" s="167"/>
      <c r="Y27" s="167"/>
      <c r="Z27" s="167"/>
      <c r="AA27" s="167"/>
      <c r="AB27" s="167"/>
      <c r="AC27" s="167"/>
      <c r="AD27" s="167"/>
      <c r="AE27" s="167"/>
      <c r="AF27" s="167"/>
    </row>
    <row r="28" spans="2:65" ht="15.75" customHeight="1">
      <c r="C28" s="65"/>
    </row>
    <row r="29" spans="2:65" ht="15.75" customHeight="1">
      <c r="B29" s="168" t="s">
        <v>100</v>
      </c>
    </row>
    <row r="30" spans="2:65" ht="15.75" customHeight="1">
      <c r="E30" s="8" t="s">
        <v>1</v>
      </c>
      <c r="AN30" s="87" t="s">
        <v>143</v>
      </c>
      <c r="AO30" s="87" t="s">
        <v>116</v>
      </c>
      <c r="AP30" s="197"/>
      <c r="AQ30" s="195">
        <v>4.566975196850394</v>
      </c>
      <c r="AR30" s="87" t="s">
        <v>144</v>
      </c>
    </row>
    <row r="31" spans="2:65" ht="26">
      <c r="B31" s="22" t="s">
        <v>2</v>
      </c>
      <c r="C31" s="22" t="s">
        <v>3</v>
      </c>
      <c r="D31" s="22" t="s">
        <v>4</v>
      </c>
      <c r="E31" s="22" t="s">
        <v>5</v>
      </c>
      <c r="F31" s="18" t="s">
        <v>6</v>
      </c>
      <c r="G31" s="19" t="s">
        <v>7</v>
      </c>
      <c r="H31" s="19" t="s">
        <v>8</v>
      </c>
      <c r="I31" s="19" t="s">
        <v>9</v>
      </c>
      <c r="J31" s="19" t="s">
        <v>10</v>
      </c>
      <c r="K31" s="19" t="s">
        <v>11</v>
      </c>
      <c r="L31" s="19" t="s">
        <v>12</v>
      </c>
      <c r="M31" s="19"/>
      <c r="N31" s="19" t="s">
        <v>13</v>
      </c>
      <c r="O31" s="19" t="s">
        <v>14</v>
      </c>
      <c r="P31" s="19" t="s">
        <v>15</v>
      </c>
      <c r="Q31" s="19" t="s">
        <v>16</v>
      </c>
      <c r="R31" s="19" t="s">
        <v>17</v>
      </c>
      <c r="S31" s="19" t="s">
        <v>18</v>
      </c>
      <c r="T31" s="19" t="s">
        <v>19</v>
      </c>
      <c r="U31" s="19" t="s">
        <v>20</v>
      </c>
      <c r="V31" s="19" t="s">
        <v>21</v>
      </c>
      <c r="W31" s="19" t="s">
        <v>22</v>
      </c>
      <c r="X31" s="19" t="s">
        <v>23</v>
      </c>
      <c r="Y31" s="19" t="s">
        <v>24</v>
      </c>
      <c r="Z31" s="19" t="s">
        <v>25</v>
      </c>
      <c r="AA31" s="19" t="s">
        <v>26</v>
      </c>
      <c r="AB31" s="19" t="s">
        <v>27</v>
      </c>
      <c r="AC31" s="19" t="s">
        <v>28</v>
      </c>
      <c r="AD31" s="19" t="s">
        <v>29</v>
      </c>
      <c r="AE31" s="19" t="s">
        <v>30</v>
      </c>
      <c r="AF31" s="19" t="s">
        <v>31</v>
      </c>
      <c r="AG31" s="19" t="s">
        <v>32</v>
      </c>
      <c r="AH31" s="19" t="s">
        <v>33</v>
      </c>
      <c r="AI31" s="20" t="s">
        <v>34</v>
      </c>
      <c r="AM31" s="194" t="s">
        <v>140</v>
      </c>
      <c r="AN31" s="194" t="s">
        <v>141</v>
      </c>
      <c r="AT31" s="247"/>
      <c r="AU31" s="247"/>
      <c r="AV31" s="247"/>
      <c r="AW31" s="198"/>
      <c r="AX31" s="203">
        <v>2030</v>
      </c>
      <c r="AY31" s="203">
        <v>2035</v>
      </c>
      <c r="AZ31" s="203">
        <v>2040</v>
      </c>
      <c r="BA31" s="203">
        <v>2045</v>
      </c>
      <c r="BB31" s="203">
        <v>2050</v>
      </c>
      <c r="BE31" s="200" t="s">
        <v>146</v>
      </c>
    </row>
    <row r="32" spans="2:65" ht="39">
      <c r="B32" s="30" t="s">
        <v>36</v>
      </c>
      <c r="C32" s="30"/>
      <c r="D32" s="30"/>
      <c r="E32" s="30" t="s">
        <v>36</v>
      </c>
      <c r="F32" s="31"/>
      <c r="G32" s="31" t="s">
        <v>37</v>
      </c>
      <c r="H32" s="31" t="s">
        <v>37</v>
      </c>
      <c r="I32" s="31" t="s">
        <v>37</v>
      </c>
      <c r="J32" s="31" t="s">
        <v>37</v>
      </c>
      <c r="K32" s="31" t="s">
        <v>37</v>
      </c>
      <c r="L32" s="31" t="s">
        <v>37</v>
      </c>
      <c r="M32" s="31"/>
      <c r="N32" s="31" t="s">
        <v>101</v>
      </c>
      <c r="O32" s="31" t="s">
        <v>101</v>
      </c>
      <c r="P32" s="31" t="s">
        <v>101</v>
      </c>
      <c r="Q32" s="31" t="s">
        <v>101</v>
      </c>
      <c r="R32" s="31" t="s">
        <v>101</v>
      </c>
      <c r="S32" s="31" t="s">
        <v>101</v>
      </c>
      <c r="T32" s="31" t="s">
        <v>101</v>
      </c>
      <c r="U32" s="31" t="s">
        <v>101</v>
      </c>
      <c r="V32" s="31" t="s">
        <v>101</v>
      </c>
      <c r="W32" s="31" t="s">
        <v>101</v>
      </c>
      <c r="X32" s="31" t="s">
        <v>101</v>
      </c>
      <c r="Y32" s="31" t="s">
        <v>101</v>
      </c>
      <c r="Z32" s="31" t="s">
        <v>38</v>
      </c>
      <c r="AA32" s="31" t="s">
        <v>101</v>
      </c>
      <c r="AB32" s="31" t="s">
        <v>101</v>
      </c>
      <c r="AC32" s="31" t="s">
        <v>101</v>
      </c>
      <c r="AD32" s="31" t="s">
        <v>101</v>
      </c>
      <c r="AE32" s="31" t="s">
        <v>101</v>
      </c>
      <c r="AF32" s="31"/>
      <c r="AG32" s="202" t="s">
        <v>162</v>
      </c>
      <c r="AH32" s="31" t="s">
        <v>37</v>
      </c>
      <c r="AI32" s="31"/>
      <c r="AM32" s="194" t="s">
        <v>121</v>
      </c>
      <c r="AN32" s="198"/>
      <c r="AO32" s="83" t="s">
        <v>142</v>
      </c>
      <c r="AT32" s="193"/>
      <c r="AU32" s="193"/>
      <c r="AV32" s="193"/>
      <c r="AW32" s="198"/>
      <c r="AX32" s="204" t="s">
        <v>145</v>
      </c>
      <c r="AY32" s="204"/>
      <c r="AZ32" s="204"/>
      <c r="BA32" s="204"/>
      <c r="BB32" s="204"/>
      <c r="BC32" s="205"/>
      <c r="BE32">
        <v>0.8</v>
      </c>
    </row>
    <row r="33" spans="2:61" ht="14.5">
      <c r="B33" s="70" t="str">
        <f>C53</f>
        <v>TaD_NEW_H2G_GRID</v>
      </c>
      <c r="C33" s="71" t="str">
        <f>D53</f>
        <v>New H2 distribution grid</v>
      </c>
      <c r="D33" s="74" t="str">
        <f>C73</f>
        <v>SEC_H2G</v>
      </c>
      <c r="E33" s="74" t="str">
        <f>C74</f>
        <v>H2G_GRID</v>
      </c>
      <c r="F33" s="72"/>
      <c r="G33" s="72"/>
      <c r="H33" s="72"/>
      <c r="I33" s="72"/>
      <c r="J33" s="72"/>
      <c r="K33" s="72"/>
      <c r="L33" s="72"/>
      <c r="M33" s="72"/>
      <c r="N33" s="72">
        <v>12787530.551181104</v>
      </c>
      <c r="O33" s="72"/>
      <c r="P33" s="72"/>
      <c r="Q33" s="72"/>
      <c r="R33" s="72"/>
      <c r="S33" s="72"/>
      <c r="T33" s="72">
        <v>1698914.7732283464</v>
      </c>
      <c r="U33" s="72"/>
      <c r="V33" s="72"/>
      <c r="W33" s="72"/>
      <c r="X33" s="72"/>
      <c r="Y33" s="72"/>
      <c r="Z33" s="201">
        <v>1132609.8488188977</v>
      </c>
      <c r="AA33" s="72"/>
      <c r="AB33" s="72"/>
      <c r="AC33" s="72"/>
      <c r="AD33" s="72"/>
      <c r="AE33" s="72"/>
      <c r="AF33" s="72"/>
      <c r="AG33" s="72">
        <v>1</v>
      </c>
      <c r="AH33" s="72">
        <v>1</v>
      </c>
      <c r="AI33" s="73">
        <v>50</v>
      </c>
      <c r="AM33" s="196">
        <v>2.8</v>
      </c>
      <c r="AN33" s="196">
        <v>0.62</v>
      </c>
      <c r="AT33" s="199"/>
      <c r="AU33" s="199"/>
      <c r="AV33" s="199"/>
      <c r="AW33" s="196" t="s">
        <v>205</v>
      </c>
      <c r="AX33" s="196">
        <v>0.30964999999999993</v>
      </c>
      <c r="AY33" s="196">
        <v>3.0323276200036289</v>
      </c>
      <c r="AZ33" s="196">
        <v>5.9430052400072571</v>
      </c>
      <c r="BA33" s="196">
        <v>9.3265853600108866</v>
      </c>
      <c r="BB33" s="196">
        <v>14.127030355014515</v>
      </c>
    </row>
    <row r="34" spans="2:61" ht="15" thickBot="1">
      <c r="B34" s="66" t="str">
        <f>C54</f>
        <v>TaD_NEW_H2G_TRUCK</v>
      </c>
      <c r="C34" s="67" t="str">
        <f>D54</f>
        <v>New H2 distribution via trucks</v>
      </c>
      <c r="D34" s="75" t="str">
        <f>C73</f>
        <v>SEC_H2G</v>
      </c>
      <c r="E34" s="75" t="str">
        <f>C75</f>
        <v>H2G_TRUCK</v>
      </c>
      <c r="F34" s="68"/>
      <c r="G34" s="68"/>
      <c r="H34" s="68"/>
      <c r="I34" s="68"/>
      <c r="J34" s="68"/>
      <c r="K34" s="68"/>
      <c r="L34" s="68"/>
      <c r="M34" s="68"/>
      <c r="N34" s="68"/>
      <c r="O34" s="68">
        <v>6.8493150684931514</v>
      </c>
      <c r="P34" s="68">
        <v>6.8493150684931505</v>
      </c>
      <c r="Q34" s="68">
        <v>6.8493150684931496</v>
      </c>
      <c r="R34" s="68">
        <v>6.8493150684931505</v>
      </c>
      <c r="S34" s="68">
        <v>6.8493150684931505</v>
      </c>
      <c r="U34" s="223">
        <v>386227.6155984315</v>
      </c>
      <c r="V34" s="223">
        <v>3782233.70381808</v>
      </c>
      <c r="W34" s="223">
        <v>7412732.9027514532</v>
      </c>
      <c r="X34" s="223">
        <v>11633085.177691732</v>
      </c>
      <c r="Y34" s="223">
        <v>17620698.367524367</v>
      </c>
      <c r="AA34" s="223">
        <v>579341.42339764722</v>
      </c>
      <c r="AB34" s="223">
        <v>5673350.5557271196</v>
      </c>
      <c r="AC34" s="223">
        <v>11119099.35412718</v>
      </c>
      <c r="AD34" s="223">
        <v>17449627.766537596</v>
      </c>
      <c r="AE34" s="223">
        <v>26431047.551286552</v>
      </c>
      <c r="AF34" s="223"/>
      <c r="AG34" s="68">
        <v>1</v>
      </c>
      <c r="AH34" s="68">
        <v>1</v>
      </c>
      <c r="AI34" s="69">
        <v>50</v>
      </c>
      <c r="AS34" s="83"/>
      <c r="AT34" s="200"/>
      <c r="AU34" s="200"/>
      <c r="AV34" s="200"/>
      <c r="AW34" s="206" t="s">
        <v>204</v>
      </c>
      <c r="AX34" s="196">
        <v>8.4835616438356143E-4</v>
      </c>
      <c r="AY34" s="196">
        <v>8.3077469041195305E-3</v>
      </c>
      <c r="AZ34" s="196">
        <v>1.6282206137006185E-2</v>
      </c>
      <c r="BA34" s="196">
        <v>2.5552288657564072E-2</v>
      </c>
      <c r="BB34" s="196">
        <v>3.8704192753464428E-2</v>
      </c>
    </row>
    <row r="35" spans="2:61" ht="14.5">
      <c r="C35" s="237"/>
      <c r="D35" s="238"/>
      <c r="E35" s="238"/>
      <c r="F35" s="239"/>
      <c r="G35" s="239"/>
      <c r="H35" s="239"/>
      <c r="I35" s="239"/>
      <c r="J35" s="239"/>
      <c r="K35" s="239"/>
      <c r="L35" s="239"/>
      <c r="M35" s="239"/>
      <c r="N35" s="239"/>
      <c r="O35" s="239"/>
      <c r="P35" s="239"/>
      <c r="Q35" s="239"/>
      <c r="R35" s="239"/>
      <c r="S35" s="239"/>
      <c r="U35" s="240"/>
      <c r="V35" s="240"/>
      <c r="W35" s="240"/>
      <c r="X35" s="240"/>
      <c r="Y35" s="240"/>
      <c r="AA35" s="240"/>
      <c r="AB35" s="240"/>
      <c r="AC35" s="240"/>
      <c r="AD35" s="240"/>
      <c r="AE35" s="240"/>
      <c r="AF35" s="240"/>
      <c r="AG35" s="239"/>
      <c r="AH35" s="239"/>
      <c r="AI35" s="239"/>
      <c r="AS35" s="83"/>
      <c r="AT35" s="200"/>
      <c r="AU35" s="200"/>
      <c r="AV35" s="200"/>
      <c r="AW35" s="206"/>
      <c r="AX35" s="196"/>
      <c r="AY35" s="196"/>
      <c r="AZ35" s="196"/>
      <c r="BA35" s="196"/>
      <c r="BB35" s="196"/>
    </row>
    <row r="36" spans="2:61" ht="14.5">
      <c r="B36" s="237"/>
      <c r="C36" s="237"/>
      <c r="D36" s="238"/>
      <c r="E36" s="238"/>
      <c r="F36" s="239"/>
      <c r="G36" s="239"/>
      <c r="H36" s="239"/>
      <c r="I36" s="239"/>
      <c r="J36" s="239"/>
      <c r="K36" s="239"/>
      <c r="L36" s="239"/>
      <c r="M36" s="239"/>
      <c r="N36" s="239"/>
      <c r="O36" s="239"/>
      <c r="P36" s="239"/>
      <c r="Q36" s="239"/>
      <c r="R36" s="239"/>
      <c r="S36" s="239"/>
      <c r="U36" s="240"/>
      <c r="V36" s="240"/>
      <c r="W36" s="240"/>
      <c r="X36" s="240"/>
      <c r="Y36" s="240"/>
      <c r="AA36" s="240"/>
      <c r="AB36" s="240"/>
      <c r="AC36" s="240"/>
      <c r="AD36" s="240"/>
      <c r="AE36" s="240"/>
      <c r="AF36" s="240"/>
      <c r="AG36" s="239"/>
      <c r="AH36" s="239"/>
      <c r="AI36" s="239"/>
      <c r="AS36" s="83"/>
      <c r="AT36" s="200"/>
      <c r="AU36" s="200"/>
      <c r="AV36" s="200"/>
      <c r="AW36" s="206"/>
      <c r="AX36" s="196"/>
      <c r="AY36" s="196"/>
      <c r="AZ36" s="196"/>
      <c r="BA36" s="196"/>
      <c r="BB36" s="196"/>
    </row>
    <row r="37" spans="2:61" ht="14.5">
      <c r="B37" s="237"/>
      <c r="C37" s="237"/>
      <c r="D37" s="238"/>
      <c r="E37" s="238"/>
      <c r="F37" s="239"/>
      <c r="G37" s="239"/>
      <c r="H37" s="239"/>
      <c r="I37" s="239"/>
      <c r="J37" s="239"/>
      <c r="K37" s="239"/>
      <c r="L37" s="239"/>
      <c r="M37" s="239"/>
      <c r="N37" s="239"/>
      <c r="O37" s="239"/>
      <c r="P37" s="239"/>
      <c r="Q37" s="239"/>
      <c r="R37" s="239"/>
      <c r="S37" s="239"/>
      <c r="U37" s="240"/>
      <c r="V37" s="240"/>
      <c r="W37" s="240"/>
      <c r="X37" s="240"/>
      <c r="Y37" s="240"/>
      <c r="AA37" s="240"/>
      <c r="AB37" s="240"/>
      <c r="AC37" s="240"/>
      <c r="AD37" s="240"/>
      <c r="AE37" s="240"/>
      <c r="AF37" s="240"/>
      <c r="AG37" s="239"/>
      <c r="AH37" s="239"/>
      <c r="AI37" s="239"/>
      <c r="AM37">
        <v>2.8</v>
      </c>
      <c r="AN37">
        <v>0.62</v>
      </c>
      <c r="AS37" s="83"/>
      <c r="AT37" s="200"/>
      <c r="AU37" s="200"/>
      <c r="AV37" s="200"/>
      <c r="AW37" s="206" t="s">
        <v>205</v>
      </c>
      <c r="AX37" s="196">
        <v>0.30964999999999993</v>
      </c>
      <c r="AY37" s="196">
        <v>3.0323276200036289</v>
      </c>
      <c r="AZ37" s="196">
        <v>5.9430052400072571</v>
      </c>
      <c r="BA37" s="196">
        <v>9.3265853600108866</v>
      </c>
      <c r="BB37" s="196">
        <v>14.127030355014515</v>
      </c>
    </row>
    <row r="38" spans="2:61" ht="15.75" customHeight="1">
      <c r="AT38" s="83"/>
      <c r="AU38" s="200"/>
      <c r="AV38" s="200"/>
      <c r="AW38" s="207" t="s">
        <v>204</v>
      </c>
      <c r="AX38" s="196">
        <v>8.4835616438356143E-4</v>
      </c>
      <c r="AY38" s="196">
        <v>8.3077469041195305E-3</v>
      </c>
      <c r="AZ38" s="196">
        <v>1.6282206137006185E-2</v>
      </c>
      <c r="BA38" s="196">
        <v>2.5552288657564072E-2</v>
      </c>
      <c r="BB38" s="196">
        <v>3.8704192753464428E-2</v>
      </c>
    </row>
    <row r="39" spans="2:61" ht="15.75" customHeight="1">
      <c r="AW39" s="83" t="s">
        <v>163</v>
      </c>
      <c r="AX39">
        <f>$BE$32*AX33</f>
        <v>0.24771999999999994</v>
      </c>
      <c r="AY39">
        <f t="shared" ref="AY39:BB39" si="27">$BE$32*AY33</f>
        <v>2.4258620960029034</v>
      </c>
      <c r="AZ39">
        <f t="shared" si="27"/>
        <v>4.754404192005806</v>
      </c>
      <c r="BA39">
        <f t="shared" si="27"/>
        <v>7.4612682880087098</v>
      </c>
      <c r="BB39">
        <f t="shared" si="27"/>
        <v>11.301624284011613</v>
      </c>
      <c r="BE39" s="83" t="s">
        <v>148</v>
      </c>
    </row>
    <row r="40" spans="2:61" ht="15.75" customHeight="1">
      <c r="B40" s="15" t="s">
        <v>41</v>
      </c>
      <c r="C40" s="16"/>
      <c r="AW40" s="207" t="s">
        <v>147</v>
      </c>
      <c r="AX40" s="196">
        <f>AX38*10^9</f>
        <v>848356.16438356147</v>
      </c>
      <c r="AY40" s="196">
        <f>AY38*10^9</f>
        <v>8307746.9041195307</v>
      </c>
      <c r="AZ40" s="196">
        <f>AZ38*10^9</f>
        <v>16282206.137006184</v>
      </c>
      <c r="BA40" s="196">
        <f>BA38*10^9</f>
        <v>25552288.657564074</v>
      </c>
      <c r="BB40" s="196">
        <f>BB38*10^9</f>
        <v>38704192.753464431</v>
      </c>
      <c r="BE40" s="83" t="s">
        <v>150</v>
      </c>
    </row>
    <row r="41" spans="2:61" ht="15.75" customHeight="1">
      <c r="R41" s="11"/>
      <c r="AW41" s="207" t="s">
        <v>149</v>
      </c>
      <c r="AX41" s="196">
        <f>AX40/4000/2</f>
        <v>106.04452054794518</v>
      </c>
      <c r="AY41" s="196">
        <f t="shared" ref="AY41:BB41" si="28">AY40/4000/2</f>
        <v>1038.4683630149414</v>
      </c>
      <c r="AZ41" s="196">
        <f>AZ40/4000/2</f>
        <v>2035.275767125773</v>
      </c>
      <c r="BA41" s="196">
        <f t="shared" si="28"/>
        <v>3194.0360821955092</v>
      </c>
      <c r="BB41" s="196">
        <f t="shared" si="28"/>
        <v>4838.0240941830534</v>
      </c>
      <c r="BE41" s="83" t="s">
        <v>151</v>
      </c>
      <c r="BF41" s="83" t="s">
        <v>152</v>
      </c>
      <c r="BH41">
        <v>3.8978243137254918</v>
      </c>
      <c r="BI41" s="83" t="s">
        <v>153</v>
      </c>
    </row>
    <row r="42" spans="2:61" ht="15.75" customHeight="1" thickBot="1">
      <c r="B42" s="23" t="s">
        <v>42</v>
      </c>
      <c r="C42" s="23"/>
      <c r="D42" s="23"/>
      <c r="E42" s="23"/>
      <c r="F42" s="23"/>
      <c r="G42" s="23"/>
      <c r="H42" s="23"/>
      <c r="I42" s="23"/>
      <c r="R42" s="11"/>
      <c r="V42" s="12"/>
      <c r="W42" s="12"/>
      <c r="X42" s="12"/>
      <c r="Y42" s="12"/>
      <c r="Z42" s="12"/>
      <c r="AA42" s="12"/>
      <c r="AB42" s="12"/>
      <c r="AC42" s="12"/>
      <c r="AD42" s="12"/>
      <c r="AE42" s="12"/>
      <c r="AF42" s="12"/>
      <c r="AG42" s="12"/>
      <c r="AH42" s="12"/>
      <c r="AW42" s="207" t="s">
        <v>154</v>
      </c>
      <c r="AX42" s="196">
        <f>AX41*400*365</f>
        <v>15482499.999999996</v>
      </c>
      <c r="AY42" s="196">
        <f t="shared" ref="AY42:BB42" si="29">AY41*400*365</f>
        <v>151616381.00018144</v>
      </c>
      <c r="AZ42" s="196">
        <f>AZ41*400*365</f>
        <v>297150262.00036281</v>
      </c>
      <c r="BA42" s="196">
        <f t="shared" si="29"/>
        <v>466329268.00054437</v>
      </c>
      <c r="BB42" s="196">
        <f t="shared" si="29"/>
        <v>706351517.75072575</v>
      </c>
    </row>
    <row r="43" spans="2:61" ht="26.5" thickBot="1">
      <c r="B43" s="24" t="s">
        <v>43</v>
      </c>
      <c r="C43" s="24" t="s">
        <v>2</v>
      </c>
      <c r="D43" s="24" t="s">
        <v>44</v>
      </c>
      <c r="E43" s="24" t="s">
        <v>45</v>
      </c>
      <c r="F43" s="24" t="s">
        <v>46</v>
      </c>
      <c r="G43" s="24" t="s">
        <v>47</v>
      </c>
      <c r="H43" s="24" t="s">
        <v>48</v>
      </c>
      <c r="I43" s="24" t="s">
        <v>49</v>
      </c>
      <c r="R43" s="11"/>
      <c r="V43" s="12"/>
      <c r="W43" s="12"/>
      <c r="X43" s="12"/>
      <c r="Y43" s="12"/>
      <c r="Z43" s="12"/>
      <c r="AA43" s="12"/>
      <c r="AB43" s="12"/>
      <c r="AC43" s="12"/>
      <c r="AD43" s="12"/>
      <c r="AE43" s="12"/>
      <c r="AF43" s="12"/>
      <c r="AG43" s="12"/>
      <c r="AH43" s="12"/>
      <c r="AW43" s="208" t="s">
        <v>155</v>
      </c>
      <c r="AX43" s="208">
        <f>$BH$41*AX39/100</f>
        <v>9.6556903899607856E-3</v>
      </c>
      <c r="AY43" s="208">
        <f t="shared" ref="AY43:BB43" si="30">$BH$41*AY39/100</f>
        <v>9.4555842595451994E-2</v>
      </c>
      <c r="AZ43" s="208">
        <f t="shared" si="30"/>
        <v>0.18531832256878633</v>
      </c>
      <c r="BA43" s="208">
        <f t="shared" si="30"/>
        <v>0.29082712944229328</v>
      </c>
      <c r="BB43" s="208">
        <f t="shared" si="30"/>
        <v>0.44051745918810914</v>
      </c>
      <c r="BE43" t="s">
        <v>156</v>
      </c>
      <c r="BF43" t="s">
        <v>157</v>
      </c>
    </row>
    <row r="44" spans="2:61" ht="15.75" customHeight="1">
      <c r="B44" s="48" t="s">
        <v>36</v>
      </c>
      <c r="C44" s="48"/>
      <c r="D44" s="48"/>
      <c r="E44" s="48"/>
      <c r="F44" s="48"/>
      <c r="G44" s="48"/>
      <c r="H44" s="48"/>
      <c r="I44" s="48"/>
      <c r="R44" s="11"/>
      <c r="V44" s="12"/>
      <c r="W44" s="12"/>
      <c r="X44" s="12"/>
      <c r="Y44" s="12"/>
      <c r="Z44" s="12"/>
      <c r="AA44" s="12"/>
      <c r="AB44" s="12"/>
      <c r="AC44" s="12"/>
      <c r="AD44" s="12"/>
      <c r="AE44" s="12"/>
      <c r="AF44" s="12"/>
      <c r="AG44" s="12"/>
      <c r="AH44" s="12"/>
      <c r="AW44" s="209" t="s">
        <v>161</v>
      </c>
      <c r="AX44" s="208">
        <f>AX41*10^6/AX42</f>
        <v>6.8493150684931514</v>
      </c>
      <c r="AY44" s="208">
        <f>AY41*10^6/AY42</f>
        <v>6.8493150684931505</v>
      </c>
      <c r="AZ44" s="208">
        <f>AZ41*10^6/AZ42</f>
        <v>6.8493150684931514</v>
      </c>
      <c r="BA44" s="208">
        <f>BA41*10^6/BA42</f>
        <v>6.8493150684931496</v>
      </c>
      <c r="BB44" s="208">
        <f>BB41*10^6/BB42</f>
        <v>6.8493150684931505</v>
      </c>
      <c r="BE44">
        <v>159.19630158730149</v>
      </c>
      <c r="BF44" s="83" t="s">
        <v>158</v>
      </c>
    </row>
    <row r="45" spans="2:61" ht="15.75" customHeight="1">
      <c r="B45" s="52" t="s">
        <v>50</v>
      </c>
      <c r="C45" s="53" t="s">
        <v>192</v>
      </c>
      <c r="D45" s="33" t="s">
        <v>80</v>
      </c>
      <c r="E45" s="53" t="s">
        <v>51</v>
      </c>
      <c r="F45" s="53" t="s">
        <v>52</v>
      </c>
      <c r="G45" s="53"/>
      <c r="H45" s="53"/>
      <c r="I45" s="54"/>
      <c r="R45" s="11"/>
      <c r="S45" s="12"/>
      <c r="T45" s="12"/>
      <c r="U45" s="12"/>
      <c r="V45" s="12"/>
      <c r="W45" s="12"/>
      <c r="X45" s="12"/>
      <c r="Y45" s="12"/>
      <c r="Z45" s="12"/>
      <c r="AA45" s="12"/>
      <c r="AB45" s="12"/>
      <c r="AC45" s="12"/>
      <c r="AD45" s="12"/>
      <c r="AE45" s="12"/>
      <c r="AF45" s="12"/>
      <c r="AG45" s="12"/>
      <c r="AH45" s="12"/>
      <c r="BE45">
        <f>BE44*4000</f>
        <v>636785.20634920592</v>
      </c>
      <c r="BF45" s="83" t="s">
        <v>159</v>
      </c>
    </row>
    <row r="46" spans="2:61" ht="15.75" customHeight="1">
      <c r="B46" s="55" t="s">
        <v>50</v>
      </c>
      <c r="C46" s="56" t="s">
        <v>193</v>
      </c>
      <c r="D46" s="42" t="s">
        <v>81</v>
      </c>
      <c r="E46" s="56" t="s">
        <v>51</v>
      </c>
      <c r="F46" s="56" t="s">
        <v>52</v>
      </c>
      <c r="G46" s="56"/>
      <c r="H46" s="56"/>
      <c r="I46" s="57"/>
      <c r="R46" s="11"/>
      <c r="S46" s="12"/>
      <c r="T46" s="12"/>
      <c r="U46" s="12"/>
      <c r="V46" s="12"/>
      <c r="W46" s="12"/>
      <c r="X46" s="12"/>
      <c r="Y46" s="12"/>
      <c r="Z46" s="12"/>
      <c r="AA46" s="12"/>
      <c r="AB46" s="12"/>
      <c r="AC46" s="12"/>
      <c r="AD46" s="12"/>
      <c r="AE46" s="12"/>
      <c r="AF46" s="12"/>
      <c r="AG46" s="12"/>
      <c r="BE46" s="83" t="s">
        <v>160</v>
      </c>
    </row>
    <row r="47" spans="2:61" ht="18.75" customHeight="1">
      <c r="B47" s="52" t="s">
        <v>50</v>
      </c>
      <c r="C47" s="53" t="s">
        <v>194</v>
      </c>
      <c r="D47" s="33" t="s">
        <v>82</v>
      </c>
      <c r="E47" s="53" t="s">
        <v>51</v>
      </c>
      <c r="F47" s="53" t="s">
        <v>52</v>
      </c>
      <c r="G47" s="53"/>
      <c r="H47" s="53"/>
      <c r="I47" s="54"/>
      <c r="R47" s="11"/>
      <c r="S47" s="12"/>
      <c r="T47" s="12"/>
      <c r="U47" s="12"/>
      <c r="V47" s="12"/>
      <c r="W47" s="12"/>
      <c r="X47" s="12"/>
      <c r="Y47" s="12"/>
      <c r="Z47" s="12"/>
      <c r="AA47" s="12"/>
      <c r="AB47" s="12"/>
      <c r="AC47" s="12"/>
      <c r="AD47" s="12"/>
      <c r="AE47" s="12"/>
      <c r="AF47" s="12"/>
      <c r="AG47" s="12"/>
      <c r="AK47" s="26"/>
    </row>
    <row r="48" spans="2:61">
      <c r="B48" s="49" t="s">
        <v>50</v>
      </c>
      <c r="C48" s="50" t="s">
        <v>195</v>
      </c>
      <c r="D48" s="50" t="s">
        <v>83</v>
      </c>
      <c r="E48" s="50" t="s">
        <v>51</v>
      </c>
      <c r="F48" s="50" t="s">
        <v>52</v>
      </c>
      <c r="G48" s="50"/>
      <c r="H48" s="50"/>
      <c r="I48" s="51"/>
      <c r="R48" s="11"/>
      <c r="S48" s="12"/>
      <c r="T48" s="12"/>
      <c r="U48" s="12"/>
      <c r="V48" s="12"/>
      <c r="W48" s="12"/>
      <c r="X48" s="12"/>
      <c r="Y48" s="12"/>
      <c r="Z48" s="12"/>
      <c r="AA48" s="12"/>
      <c r="AB48" s="12"/>
      <c r="AC48" s="12"/>
      <c r="AD48" s="12"/>
      <c r="AE48" s="12"/>
      <c r="AF48" s="12"/>
      <c r="AG48" s="12"/>
    </row>
    <row r="49" spans="2:37">
      <c r="B49" s="52" t="s">
        <v>50</v>
      </c>
      <c r="C49" s="59" t="s">
        <v>196</v>
      </c>
      <c r="D49" s="33" t="s">
        <v>84</v>
      </c>
      <c r="E49" s="59" t="s">
        <v>51</v>
      </c>
      <c r="F49" s="53" t="s">
        <v>52</v>
      </c>
      <c r="G49" s="53"/>
      <c r="H49" s="53"/>
      <c r="I49" s="54"/>
      <c r="R49" s="11"/>
      <c r="S49" s="12"/>
      <c r="T49" s="12"/>
      <c r="U49" s="12"/>
      <c r="V49" s="12"/>
      <c r="W49" s="12"/>
      <c r="X49" s="12"/>
      <c r="Y49" s="12"/>
      <c r="Z49" s="12"/>
      <c r="AA49" s="12"/>
      <c r="AB49" s="12"/>
      <c r="AC49" s="12"/>
      <c r="AD49" s="12"/>
      <c r="AE49" s="12"/>
      <c r="AF49" s="12"/>
      <c r="AG49" s="12"/>
    </row>
    <row r="50" spans="2:37" ht="18.75" customHeight="1">
      <c r="B50" s="49" t="s">
        <v>50</v>
      </c>
      <c r="C50" s="50" t="s">
        <v>197</v>
      </c>
      <c r="D50" s="58" t="s">
        <v>85</v>
      </c>
      <c r="E50" s="50" t="s">
        <v>51</v>
      </c>
      <c r="F50" s="50" t="s">
        <v>52</v>
      </c>
      <c r="G50" s="50"/>
      <c r="H50" s="50"/>
      <c r="I50" s="51"/>
      <c r="R50" s="11"/>
      <c r="S50" s="12"/>
      <c r="T50" s="12"/>
      <c r="U50" s="12"/>
      <c r="V50" s="12"/>
      <c r="W50" s="12"/>
      <c r="X50" s="12"/>
      <c r="Y50" s="12"/>
      <c r="Z50" s="12"/>
      <c r="AA50" s="12"/>
      <c r="AB50" s="12"/>
      <c r="AC50" s="12"/>
      <c r="AD50" s="12"/>
      <c r="AE50" s="12"/>
      <c r="AF50" s="12"/>
      <c r="AG50" s="12"/>
    </row>
    <row r="51" spans="2:37">
      <c r="B51" s="60" t="s">
        <v>50</v>
      </c>
      <c r="C51" s="59" t="s">
        <v>198</v>
      </c>
      <c r="D51" s="35" t="s">
        <v>89</v>
      </c>
      <c r="E51" s="59" t="s">
        <v>51</v>
      </c>
      <c r="F51" s="59" t="s">
        <v>52</v>
      </c>
      <c r="G51" s="59"/>
      <c r="H51" s="59"/>
      <c r="I51" s="61"/>
      <c r="R51" s="11"/>
      <c r="S51" s="12"/>
      <c r="T51" s="12"/>
      <c r="U51" s="12"/>
      <c r="V51" s="12"/>
      <c r="W51" s="12"/>
      <c r="X51" s="12"/>
      <c r="Y51" s="12"/>
      <c r="Z51" s="12"/>
      <c r="AA51" s="12"/>
      <c r="AB51" s="12"/>
      <c r="AC51" s="12"/>
      <c r="AD51" s="12"/>
      <c r="AE51" s="12"/>
      <c r="AF51" s="12"/>
      <c r="AG51" s="12"/>
      <c r="AI51" s="12"/>
      <c r="AJ51" s="12"/>
    </row>
    <row r="52" spans="2:37">
      <c r="B52" s="76" t="s">
        <v>78</v>
      </c>
      <c r="C52" s="77" t="s">
        <v>202</v>
      </c>
      <c r="D52" s="58" t="s">
        <v>86</v>
      </c>
      <c r="E52" s="77" t="s">
        <v>52</v>
      </c>
      <c r="F52" s="77" t="s">
        <v>52</v>
      </c>
      <c r="G52" s="77"/>
      <c r="H52" s="77"/>
      <c r="I52" s="78"/>
      <c r="R52" s="11"/>
      <c r="S52" s="12"/>
      <c r="T52" s="12"/>
      <c r="U52" s="12"/>
      <c r="V52" s="12"/>
      <c r="W52" s="12"/>
      <c r="X52" s="12"/>
      <c r="Y52" s="12"/>
      <c r="Z52" s="12"/>
      <c r="AA52" s="12"/>
      <c r="AB52" s="12"/>
      <c r="AC52" s="12"/>
      <c r="AD52" s="12"/>
      <c r="AE52" s="12"/>
      <c r="AF52" s="12"/>
      <c r="AG52" s="12"/>
      <c r="AI52" s="12"/>
      <c r="AJ52" s="12"/>
    </row>
    <row r="53" spans="2:37">
      <c r="B53" s="60" t="s">
        <v>78</v>
      </c>
      <c r="C53" s="59" t="s">
        <v>200</v>
      </c>
      <c r="D53" s="35" t="s">
        <v>87</v>
      </c>
      <c r="E53" s="59" t="s">
        <v>190</v>
      </c>
      <c r="F53" s="59" t="s">
        <v>79</v>
      </c>
      <c r="G53" s="59"/>
      <c r="H53" s="59"/>
      <c r="I53" s="61"/>
      <c r="R53" s="11"/>
      <c r="S53" s="12"/>
      <c r="T53" s="12"/>
      <c r="U53" s="12"/>
      <c r="V53" s="12"/>
      <c r="W53" s="12"/>
      <c r="X53" s="12"/>
      <c r="Y53" s="12"/>
      <c r="Z53" s="12"/>
      <c r="AA53" s="12"/>
      <c r="AB53" s="12"/>
      <c r="AC53" s="12"/>
      <c r="AD53" s="12"/>
      <c r="AE53" s="12"/>
      <c r="AF53" s="12"/>
      <c r="AG53" s="12"/>
      <c r="AI53" s="12"/>
      <c r="AJ53" s="12"/>
    </row>
    <row r="54" spans="2:37" ht="13" thickBot="1">
      <c r="B54" s="79" t="s">
        <v>78</v>
      </c>
      <c r="C54" s="80" t="s">
        <v>201</v>
      </c>
      <c r="D54" s="81" t="s">
        <v>88</v>
      </c>
      <c r="E54" s="80" t="s">
        <v>190</v>
      </c>
      <c r="F54" s="80" t="s">
        <v>79</v>
      </c>
      <c r="G54" s="80"/>
      <c r="H54" s="80"/>
      <c r="I54" s="82"/>
      <c r="R54" s="11"/>
      <c r="S54" s="12"/>
      <c r="T54" s="12"/>
      <c r="U54" s="12"/>
      <c r="V54" s="12"/>
      <c r="W54" s="12"/>
      <c r="X54" s="12"/>
      <c r="Y54" s="12"/>
      <c r="Z54" s="12"/>
      <c r="AA54" s="12"/>
      <c r="AB54" s="12"/>
      <c r="AC54" s="12"/>
      <c r="AD54" s="12"/>
      <c r="AE54" s="12"/>
      <c r="AF54" s="12"/>
      <c r="AG54" s="12"/>
      <c r="AI54" s="12"/>
      <c r="AJ54" s="12"/>
    </row>
    <row r="55" spans="2:37" ht="13" thickBot="1">
      <c r="B55" s="79" t="s">
        <v>122</v>
      </c>
      <c r="C55" s="80" t="s">
        <v>199</v>
      </c>
      <c r="D55" s="81" t="s">
        <v>123</v>
      </c>
      <c r="E55" s="80" t="s">
        <v>51</v>
      </c>
      <c r="F55" s="80" t="s">
        <v>52</v>
      </c>
      <c r="G55" s="80"/>
      <c r="H55" s="80"/>
      <c r="I55" s="82"/>
      <c r="N55" s="234"/>
      <c r="R55" s="11"/>
      <c r="S55" s="12"/>
      <c r="T55" s="12"/>
      <c r="U55" s="12"/>
      <c r="V55" s="12"/>
      <c r="W55" s="12"/>
      <c r="X55" s="12"/>
      <c r="Y55" s="12"/>
      <c r="Z55" s="12"/>
      <c r="AA55" s="12"/>
      <c r="AB55" s="12"/>
      <c r="AC55" s="12"/>
      <c r="AD55" s="12"/>
      <c r="AE55" s="12"/>
      <c r="AF55" s="12"/>
      <c r="AG55" s="12"/>
      <c r="AI55" s="12"/>
      <c r="AJ55" s="12"/>
    </row>
    <row r="56" spans="2:37" ht="13" thickBot="1">
      <c r="N56" s="235"/>
      <c r="R56" s="11"/>
      <c r="S56" s="12"/>
      <c r="T56" s="12"/>
      <c r="U56" s="12"/>
      <c r="V56" s="12"/>
      <c r="W56" s="12"/>
      <c r="X56" s="12"/>
      <c r="Y56" s="12"/>
      <c r="Z56" s="12"/>
      <c r="AA56" s="12"/>
      <c r="AB56" s="12"/>
      <c r="AC56" s="12"/>
      <c r="AD56" s="12"/>
      <c r="AE56" s="12"/>
      <c r="AF56" s="12"/>
      <c r="AG56" s="12"/>
      <c r="AI56" s="12"/>
      <c r="AJ56" s="12"/>
    </row>
    <row r="57" spans="2:37" ht="15.5">
      <c r="B57" s="1"/>
      <c r="C57" s="1"/>
      <c r="D57" s="1"/>
      <c r="E57" s="1"/>
      <c r="F57" s="1"/>
      <c r="G57" s="1"/>
      <c r="H57" s="1"/>
      <c r="I57" s="1"/>
      <c r="R57" s="11"/>
      <c r="S57" s="12"/>
      <c r="T57" s="12"/>
      <c r="U57" s="12"/>
      <c r="V57" s="12"/>
      <c r="W57" s="12"/>
      <c r="X57" s="12"/>
      <c r="Y57" s="12"/>
      <c r="Z57" s="12"/>
      <c r="AA57" s="12"/>
      <c r="AB57" s="12"/>
      <c r="AC57" s="12"/>
      <c r="AD57" s="12"/>
      <c r="AE57" s="12"/>
      <c r="AF57" s="12"/>
      <c r="AG57" s="12"/>
      <c r="AI57" s="12"/>
      <c r="AJ57" s="12"/>
    </row>
    <row r="58" spans="2:37" ht="17.5">
      <c r="B58" s="15" t="s">
        <v>53</v>
      </c>
      <c r="C58" s="16"/>
      <c r="D58" s="1"/>
      <c r="E58" s="1"/>
      <c r="F58" s="1"/>
      <c r="G58" s="1"/>
      <c r="H58" s="1"/>
      <c r="I58" s="1"/>
      <c r="R58" s="11"/>
      <c r="S58" s="12"/>
      <c r="T58" s="12"/>
      <c r="U58" s="12"/>
      <c r="V58" s="12"/>
      <c r="W58" s="12"/>
      <c r="X58" s="12"/>
      <c r="Y58" s="12"/>
      <c r="Z58" s="12"/>
      <c r="AA58" s="12"/>
      <c r="AB58" s="12"/>
      <c r="AC58" s="12"/>
      <c r="AD58" s="12"/>
      <c r="AE58" s="12"/>
      <c r="AF58" s="12"/>
      <c r="AG58" s="12"/>
      <c r="AI58" s="12"/>
      <c r="AJ58" s="12"/>
    </row>
    <row r="59" spans="2:37">
      <c r="D59" s="17"/>
      <c r="E59" s="17"/>
      <c r="F59" s="17"/>
      <c r="G59" s="17"/>
      <c r="H59" s="17"/>
      <c r="I59" s="17"/>
      <c r="R59" s="11"/>
      <c r="S59" s="12"/>
      <c r="T59" s="12"/>
      <c r="U59" s="12"/>
      <c r="V59" s="12"/>
      <c r="W59" s="12"/>
      <c r="X59" s="12"/>
      <c r="Y59" s="12"/>
      <c r="Z59" s="12"/>
      <c r="AA59" s="12"/>
      <c r="AB59" s="12"/>
      <c r="AC59" s="12"/>
      <c r="AD59" s="12"/>
      <c r="AE59" s="12"/>
      <c r="AF59" s="12"/>
      <c r="AG59" s="12"/>
      <c r="AI59" s="12"/>
      <c r="AJ59" s="12"/>
    </row>
    <row r="60" spans="2:37" ht="13">
      <c r="B60" s="14" t="s">
        <v>54</v>
      </c>
      <c r="C60" s="17"/>
      <c r="D60" s="17"/>
      <c r="E60" s="17"/>
      <c r="F60" s="17"/>
      <c r="G60" s="17"/>
      <c r="H60" s="17"/>
      <c r="I60" s="17"/>
      <c r="R60" s="11"/>
      <c r="S60" s="12"/>
      <c r="T60" s="12"/>
      <c r="U60" s="12"/>
      <c r="V60" s="12"/>
      <c r="W60" s="12"/>
      <c r="X60" s="12"/>
      <c r="Y60" s="12"/>
      <c r="Z60" s="12"/>
      <c r="AA60" s="12"/>
      <c r="AB60" s="12"/>
      <c r="AC60" s="12"/>
      <c r="AD60" s="12"/>
      <c r="AE60" s="12"/>
      <c r="AF60" s="12"/>
      <c r="AG60" s="12"/>
      <c r="AI60" s="12"/>
      <c r="AJ60" s="12"/>
    </row>
    <row r="61" spans="2:37" ht="13">
      <c r="B61" s="21" t="s">
        <v>55</v>
      </c>
      <c r="C61" s="21" t="s">
        <v>56</v>
      </c>
      <c r="D61" s="21" t="s">
        <v>57</v>
      </c>
      <c r="E61" s="21" t="s">
        <v>58</v>
      </c>
      <c r="F61" s="21" t="s">
        <v>59</v>
      </c>
      <c r="G61" s="21" t="s">
        <v>60</v>
      </c>
      <c r="H61" s="21" t="s">
        <v>61</v>
      </c>
      <c r="I61" s="21" t="s">
        <v>62</v>
      </c>
      <c r="R61" s="11"/>
      <c r="S61" s="12"/>
      <c r="T61" s="12"/>
      <c r="U61" s="12"/>
      <c r="V61" s="12"/>
      <c r="W61" s="12"/>
      <c r="X61" s="12"/>
      <c r="Y61" s="12"/>
      <c r="Z61" s="12"/>
      <c r="AA61" s="12"/>
      <c r="AB61" s="12"/>
      <c r="AC61" s="12"/>
      <c r="AD61" s="12"/>
      <c r="AE61" s="12"/>
      <c r="AF61" s="12"/>
      <c r="AG61" s="12"/>
    </row>
    <row r="62" spans="2:37" ht="50.5" thickBot="1">
      <c r="B62" s="38" t="s">
        <v>63</v>
      </c>
      <c r="C62" s="38" t="s">
        <v>64</v>
      </c>
      <c r="D62" s="38" t="s">
        <v>65</v>
      </c>
      <c r="E62" s="38" t="s">
        <v>58</v>
      </c>
      <c r="F62" s="38" t="s">
        <v>66</v>
      </c>
      <c r="G62" s="38" t="s">
        <v>67</v>
      </c>
      <c r="H62" s="38" t="s">
        <v>68</v>
      </c>
      <c r="I62" s="38" t="s">
        <v>69</v>
      </c>
      <c r="R62" s="11"/>
      <c r="S62" s="12"/>
      <c r="T62" s="12"/>
      <c r="U62" s="12"/>
      <c r="V62" s="12"/>
      <c r="W62" s="12"/>
      <c r="X62" s="12"/>
      <c r="Y62" s="12"/>
      <c r="Z62" s="12"/>
      <c r="AA62" s="12"/>
      <c r="AB62" s="12"/>
      <c r="AC62" s="12"/>
      <c r="AD62" s="12"/>
      <c r="AE62" s="12"/>
      <c r="AF62" s="12"/>
      <c r="AG62" s="12"/>
    </row>
    <row r="63" spans="2:37">
      <c r="B63" s="36" t="s">
        <v>40</v>
      </c>
      <c r="C63" s="231" t="s">
        <v>179</v>
      </c>
      <c r="D63" s="41" t="s">
        <v>70</v>
      </c>
      <c r="E63" s="41" t="s">
        <v>51</v>
      </c>
      <c r="F63" s="42"/>
      <c r="G63" s="42"/>
      <c r="H63" s="42"/>
      <c r="I63" s="43"/>
      <c r="M63" s="230"/>
      <c r="R63" s="11"/>
      <c r="S63" s="12"/>
      <c r="T63" s="12"/>
      <c r="U63" s="12"/>
      <c r="V63" s="12"/>
      <c r="W63" s="12"/>
    </row>
    <row r="64" spans="2:37">
      <c r="B64" s="37" t="s">
        <v>40</v>
      </c>
      <c r="C64" s="41" t="s">
        <v>180</v>
      </c>
      <c r="D64" s="39" t="s">
        <v>73</v>
      </c>
      <c r="E64" s="39" t="s">
        <v>51</v>
      </c>
      <c r="F64" s="33"/>
      <c r="G64" s="33"/>
      <c r="H64" s="33"/>
      <c r="I64" s="40"/>
      <c r="M64" s="41"/>
      <c r="R64" s="11"/>
      <c r="S64" s="12"/>
      <c r="T64" s="12"/>
      <c r="U64" s="12"/>
      <c r="V64" s="12"/>
      <c r="W64" s="12"/>
      <c r="AK64" s="12"/>
    </row>
    <row r="65" spans="2:67">
      <c r="B65" s="36" t="s">
        <v>40</v>
      </c>
      <c r="C65" s="39" t="s">
        <v>181</v>
      </c>
      <c r="D65" s="41" t="s">
        <v>90</v>
      </c>
      <c r="E65" s="41" t="s">
        <v>51</v>
      </c>
      <c r="F65" s="42"/>
      <c r="G65" s="42"/>
      <c r="H65" s="42"/>
      <c r="I65" s="43"/>
      <c r="M65" s="231"/>
      <c r="R65" s="11"/>
      <c r="S65" s="12"/>
      <c r="T65" s="12"/>
      <c r="U65" s="12"/>
      <c r="V65" s="12"/>
      <c r="W65" s="12"/>
      <c r="AK65" s="12"/>
      <c r="AL65" s="12"/>
      <c r="AM65" s="12"/>
      <c r="AN65" s="12"/>
      <c r="AO65" s="12"/>
      <c r="AP65" s="12"/>
      <c r="AQ65" s="12"/>
      <c r="AR65" s="12"/>
      <c r="AS65" s="12"/>
      <c r="AT65" s="12"/>
      <c r="AU65" s="12"/>
      <c r="AV65" s="12"/>
      <c r="AW65" s="12"/>
      <c r="AX65" s="12"/>
      <c r="AY65" s="12"/>
      <c r="AZ65" s="12"/>
      <c r="BA65" s="12"/>
      <c r="BB65" s="12"/>
      <c r="BC65" s="12"/>
      <c r="BD65" s="12"/>
      <c r="BE65" s="12"/>
      <c r="BO65" s="12"/>
    </row>
    <row r="66" spans="2:67">
      <c r="B66" s="37" t="s">
        <v>40</v>
      </c>
      <c r="C66" s="39" t="s">
        <v>186</v>
      </c>
      <c r="D66" s="39" t="s">
        <v>97</v>
      </c>
      <c r="E66" s="39" t="s">
        <v>51</v>
      </c>
      <c r="F66" s="33"/>
      <c r="G66" s="33"/>
      <c r="H66" s="33"/>
      <c r="I66" s="40"/>
      <c r="M66" s="41"/>
      <c r="R66" s="11"/>
      <c r="S66" s="12"/>
      <c r="T66" s="12"/>
      <c r="U66" s="12"/>
      <c r="V66" s="12"/>
      <c r="W66" s="12"/>
      <c r="AK66" s="12"/>
      <c r="AL66" s="12"/>
      <c r="AM66" s="12"/>
      <c r="AN66" s="12"/>
      <c r="AO66" s="12"/>
      <c r="AP66" s="12"/>
      <c r="AQ66" s="12"/>
      <c r="AR66" s="12"/>
      <c r="AS66" s="12"/>
      <c r="AT66" s="12"/>
      <c r="AU66" s="12"/>
      <c r="AV66" s="12"/>
      <c r="AW66" s="12"/>
      <c r="AX66" s="12"/>
      <c r="AY66" s="12"/>
      <c r="AZ66" s="12"/>
      <c r="BA66" s="12"/>
      <c r="BB66" s="12"/>
      <c r="BC66" s="12"/>
      <c r="BD66" s="12"/>
      <c r="BE66" s="12"/>
      <c r="BO66" s="12"/>
    </row>
    <row r="67" spans="2:67">
      <c r="B67" s="36" t="s">
        <v>40</v>
      </c>
      <c r="C67" s="41" t="s">
        <v>182</v>
      </c>
      <c r="D67" s="41" t="s">
        <v>91</v>
      </c>
      <c r="E67" s="41" t="s">
        <v>51</v>
      </c>
      <c r="F67" s="42"/>
      <c r="G67" s="42"/>
      <c r="H67" s="42"/>
      <c r="I67" s="43"/>
      <c r="M67" s="39"/>
      <c r="R67" s="11"/>
      <c r="S67" s="12"/>
      <c r="T67" s="12"/>
      <c r="U67" s="12"/>
      <c r="V67" s="12"/>
      <c r="W67" s="12"/>
      <c r="AK67" s="12"/>
      <c r="AL67" s="12"/>
      <c r="AM67" s="12"/>
      <c r="AN67" s="12"/>
      <c r="AO67" s="12"/>
      <c r="AP67" s="12"/>
      <c r="AQ67" s="12"/>
      <c r="AR67" s="12"/>
      <c r="AS67" s="12"/>
      <c r="AT67" s="12"/>
      <c r="AU67" s="12"/>
      <c r="AV67" s="12"/>
      <c r="AW67" s="12"/>
      <c r="AX67" s="12"/>
      <c r="AY67" s="12"/>
      <c r="AZ67" s="12"/>
      <c r="BA67" s="12"/>
      <c r="BB67" s="12"/>
      <c r="BC67" s="12"/>
      <c r="BD67" s="12"/>
      <c r="BE67" s="12"/>
      <c r="BO67" s="12"/>
    </row>
    <row r="68" spans="2:67">
      <c r="B68" s="37" t="s">
        <v>40</v>
      </c>
      <c r="C68" s="39" t="s">
        <v>183</v>
      </c>
      <c r="D68" s="39" t="s">
        <v>92</v>
      </c>
      <c r="E68" s="39" t="s">
        <v>51</v>
      </c>
      <c r="F68" s="33"/>
      <c r="G68" s="33"/>
      <c r="H68" s="33"/>
      <c r="I68" s="40"/>
      <c r="M68" s="41"/>
      <c r="R68" s="11"/>
      <c r="S68" s="12"/>
      <c r="T68" s="12"/>
      <c r="U68" s="12"/>
      <c r="V68" s="12"/>
      <c r="W68" s="12"/>
      <c r="AK68" s="12"/>
      <c r="AL68" s="12"/>
      <c r="AM68" s="12"/>
      <c r="AN68" s="12"/>
      <c r="AO68" s="12"/>
      <c r="AP68" s="12"/>
      <c r="AQ68" s="12"/>
      <c r="AR68" s="12"/>
      <c r="AS68" s="12"/>
      <c r="AT68" s="12"/>
      <c r="AU68" s="12"/>
      <c r="AV68" s="12"/>
      <c r="AW68" s="12"/>
      <c r="AX68" s="12"/>
      <c r="AY68" s="12"/>
      <c r="AZ68" s="12"/>
      <c r="BA68" s="12"/>
      <c r="BB68" s="12"/>
      <c r="BC68" s="12"/>
      <c r="BD68" s="12"/>
      <c r="BE68" s="12"/>
      <c r="BO68" s="12"/>
    </row>
    <row r="69" spans="2:67">
      <c r="B69" s="36" t="s">
        <v>40</v>
      </c>
      <c r="C69" s="41" t="s">
        <v>187</v>
      </c>
      <c r="D69" s="41" t="s">
        <v>98</v>
      </c>
      <c r="E69" s="41" t="s">
        <v>51</v>
      </c>
      <c r="F69" s="42"/>
      <c r="G69" s="42"/>
      <c r="H69" s="42"/>
      <c r="I69" s="43"/>
      <c r="M69" s="39"/>
      <c r="AK69" s="12"/>
      <c r="AL69" s="12"/>
      <c r="AM69" s="12"/>
      <c r="AN69" s="12"/>
      <c r="AO69" s="12"/>
      <c r="AP69" s="12"/>
      <c r="AQ69" s="12"/>
      <c r="AR69" s="12"/>
      <c r="AS69" s="12"/>
      <c r="AT69" s="12"/>
      <c r="AU69" s="12"/>
      <c r="AV69" s="12"/>
      <c r="AW69" s="12"/>
      <c r="AX69" s="12"/>
      <c r="AY69" s="12"/>
      <c r="AZ69" s="12"/>
      <c r="BA69" s="12"/>
      <c r="BB69" s="12"/>
      <c r="BC69" s="12"/>
      <c r="BD69" s="12"/>
      <c r="BE69" s="12"/>
      <c r="BO69" s="12"/>
    </row>
    <row r="70" spans="2:67">
      <c r="B70" s="36" t="s">
        <v>40</v>
      </c>
      <c r="C70" s="41" t="s">
        <v>185</v>
      </c>
      <c r="D70" s="41" t="s">
        <v>93</v>
      </c>
      <c r="E70" s="41" t="s">
        <v>51</v>
      </c>
      <c r="F70" s="42"/>
      <c r="G70" s="231" t="s">
        <v>175</v>
      </c>
      <c r="H70" s="42"/>
      <c r="I70" s="43"/>
      <c r="M70" s="41"/>
      <c r="AK70" s="12"/>
      <c r="AL70" s="12"/>
      <c r="AM70" s="12"/>
      <c r="AN70" s="12"/>
      <c r="AO70" s="12"/>
      <c r="AP70" s="12"/>
      <c r="AQ70" s="12"/>
      <c r="AR70" s="12"/>
      <c r="AS70" s="12"/>
      <c r="AT70" s="12"/>
      <c r="AU70" s="12"/>
      <c r="AV70" s="12"/>
      <c r="AW70" s="12"/>
      <c r="AX70" s="12"/>
      <c r="AY70" s="12"/>
      <c r="AZ70" s="12"/>
      <c r="BA70" s="12"/>
      <c r="BB70" s="12"/>
      <c r="BC70" s="12"/>
      <c r="BD70" s="12"/>
      <c r="BE70" s="12"/>
      <c r="BO70" s="12"/>
    </row>
    <row r="71" spans="2:67">
      <c r="B71" s="36" t="s">
        <v>40</v>
      </c>
      <c r="C71" s="41" t="s">
        <v>184</v>
      </c>
      <c r="D71" s="41" t="s">
        <v>93</v>
      </c>
      <c r="E71" s="41" t="s">
        <v>51</v>
      </c>
      <c r="F71" s="42"/>
      <c r="G71" s="231" t="s">
        <v>175</v>
      </c>
      <c r="H71" s="42"/>
      <c r="I71" s="43"/>
      <c r="M71" s="41"/>
      <c r="AK71" s="12"/>
      <c r="AL71" s="12"/>
      <c r="AM71" s="12"/>
      <c r="AN71" s="12"/>
      <c r="AO71" s="12"/>
      <c r="AP71" s="12"/>
      <c r="AQ71" s="12"/>
      <c r="AR71" s="12"/>
      <c r="AS71" s="12"/>
      <c r="AT71" s="12"/>
      <c r="AU71" s="12"/>
      <c r="AV71" s="12"/>
      <c r="AW71" s="12"/>
      <c r="AX71" s="12"/>
      <c r="AY71" s="12"/>
      <c r="AZ71" s="12"/>
      <c r="BA71" s="12"/>
      <c r="BB71" s="12"/>
      <c r="BC71" s="12"/>
      <c r="BD71" s="12"/>
      <c r="BE71" s="12"/>
      <c r="BO71" s="12"/>
    </row>
    <row r="72" spans="2:67">
      <c r="B72" s="37" t="s">
        <v>40</v>
      </c>
      <c r="C72" s="39" t="s">
        <v>177</v>
      </c>
      <c r="D72" s="39" t="s">
        <v>178</v>
      </c>
      <c r="E72" s="39" t="s">
        <v>51</v>
      </c>
      <c r="F72" s="33"/>
      <c r="G72" s="41" t="s">
        <v>175</v>
      </c>
      <c r="H72" s="33"/>
      <c r="I72" s="40"/>
      <c r="M72" s="39"/>
      <c r="AK72" s="12"/>
      <c r="AL72" s="12"/>
      <c r="AM72" s="12"/>
      <c r="AN72" s="12"/>
      <c r="AO72" s="12"/>
      <c r="AP72" s="12"/>
      <c r="AQ72" s="12"/>
      <c r="AR72" s="12"/>
      <c r="AS72" s="12"/>
      <c r="AT72" s="12"/>
      <c r="AU72" s="12"/>
      <c r="AV72" s="12"/>
      <c r="AW72" s="12"/>
      <c r="AX72" s="12"/>
      <c r="AY72" s="12"/>
      <c r="AZ72" s="12"/>
      <c r="BA72" s="12"/>
      <c r="BB72" s="12"/>
      <c r="BC72" s="12"/>
      <c r="BD72" s="12"/>
      <c r="BE72" s="12"/>
      <c r="BO72" s="12"/>
    </row>
    <row r="73" spans="2:67">
      <c r="B73" s="36" t="s">
        <v>40</v>
      </c>
      <c r="C73" s="41" t="s">
        <v>188</v>
      </c>
      <c r="D73" s="41" t="s">
        <v>94</v>
      </c>
      <c r="E73" s="41" t="s">
        <v>190</v>
      </c>
      <c r="F73" s="42"/>
      <c r="G73" s="41"/>
      <c r="H73" s="42"/>
      <c r="I73" s="43"/>
      <c r="M73" s="83"/>
      <c r="AK73" s="12"/>
      <c r="AL73" s="12"/>
      <c r="AM73" s="12"/>
      <c r="AN73" s="12"/>
      <c r="AO73" s="12"/>
      <c r="AP73" s="12"/>
      <c r="AQ73" s="12"/>
      <c r="AR73" s="12"/>
      <c r="AS73" s="12"/>
      <c r="AT73" s="12"/>
      <c r="AU73" s="12"/>
      <c r="AV73" s="12"/>
      <c r="AW73" s="12"/>
      <c r="AX73" s="12"/>
      <c r="AY73" s="12"/>
      <c r="AZ73" s="12"/>
      <c r="BA73" s="12"/>
      <c r="BB73" s="12"/>
      <c r="BC73" s="12"/>
      <c r="BD73" s="12"/>
      <c r="BE73" s="12"/>
      <c r="BO73" s="12"/>
    </row>
    <row r="74" spans="2:67">
      <c r="B74" s="37" t="s">
        <v>40</v>
      </c>
      <c r="C74" s="41" t="s">
        <v>189</v>
      </c>
      <c r="D74" s="39" t="s">
        <v>95</v>
      </c>
      <c r="E74" s="41" t="s">
        <v>190</v>
      </c>
      <c r="F74" s="33"/>
      <c r="G74" s="33"/>
      <c r="H74" s="33"/>
      <c r="I74" s="40"/>
      <c r="BO74" s="12"/>
    </row>
    <row r="75" spans="2:67" ht="13" thickBot="1">
      <c r="B75" s="44" t="s">
        <v>40</v>
      </c>
      <c r="C75" s="233" t="s">
        <v>191</v>
      </c>
      <c r="D75" s="45" t="s">
        <v>96</v>
      </c>
      <c r="E75" s="233" t="s">
        <v>190</v>
      </c>
      <c r="F75" s="46"/>
      <c r="G75" s="46"/>
      <c r="H75" s="46"/>
      <c r="I75" s="47"/>
      <c r="BO75" s="12"/>
    </row>
    <row r="76" spans="2:67" ht="15.5">
      <c r="C76" s="1"/>
      <c r="BO76" s="12"/>
    </row>
    <row r="77" spans="2:67" ht="17.5">
      <c r="B77" s="15" t="s">
        <v>74</v>
      </c>
      <c r="C77" s="9"/>
      <c r="D77" s="9"/>
      <c r="E77" s="10"/>
      <c r="F77" s="10"/>
      <c r="G77" s="10"/>
      <c r="H77" s="10"/>
      <c r="O77" s="36"/>
      <c r="P77" s="41"/>
      <c r="Q77" s="41"/>
      <c r="R77" s="41"/>
      <c r="S77" s="41"/>
      <c r="BO77" s="12"/>
    </row>
    <row r="78" spans="2:67" ht="13" thickBot="1">
      <c r="B78" s="13"/>
      <c r="D78" s="10"/>
      <c r="E78" s="10"/>
      <c r="F78" s="10"/>
      <c r="G78" s="10"/>
      <c r="H78" s="10"/>
      <c r="O78" s="232"/>
      <c r="P78" s="233"/>
      <c r="Q78" s="233"/>
      <c r="R78" s="233"/>
      <c r="S78" s="233"/>
      <c r="BO78" s="12"/>
    </row>
    <row r="79" spans="2:67" ht="16" thickBot="1">
      <c r="B79" s="27"/>
      <c r="C79" s="26" t="s">
        <v>75</v>
      </c>
      <c r="D79" s="26"/>
      <c r="E79" s="26"/>
      <c r="F79" s="26"/>
      <c r="G79" s="26"/>
      <c r="H79" s="26"/>
      <c r="BO79" s="12"/>
    </row>
    <row r="80" spans="2:67" ht="39.5" thickBot="1">
      <c r="B80" s="24" t="s">
        <v>2</v>
      </c>
      <c r="C80" s="24" t="s">
        <v>56</v>
      </c>
      <c r="D80" s="28" t="s">
        <v>71</v>
      </c>
      <c r="E80" s="28" t="s">
        <v>76</v>
      </c>
      <c r="F80" s="28" t="str">
        <f>C72</f>
        <v>ELC_GRID_RES</v>
      </c>
      <c r="G80" s="24" t="s">
        <v>72</v>
      </c>
      <c r="H80" s="24" t="s">
        <v>77</v>
      </c>
    </row>
    <row r="81" spans="2:10" ht="13" thickBot="1">
      <c r="B81" s="25" t="s">
        <v>36</v>
      </c>
      <c r="C81" s="25"/>
      <c r="D81" s="29"/>
      <c r="E81" s="29"/>
      <c r="F81" s="29"/>
      <c r="G81" s="25"/>
      <c r="H81" s="25"/>
    </row>
    <row r="88" spans="2:10" ht="15.5">
      <c r="B88" s="36" t="s">
        <v>40</v>
      </c>
      <c r="C88" s="41" t="s">
        <v>173</v>
      </c>
      <c r="D88" s="41" t="s">
        <v>174</v>
      </c>
      <c r="E88" s="41" t="s">
        <v>51</v>
      </c>
      <c r="F88" s="41"/>
      <c r="G88" s="41" t="s">
        <v>175</v>
      </c>
      <c r="H88" s="41" t="s">
        <v>176</v>
      </c>
      <c r="J88" s="1"/>
    </row>
    <row r="89" spans="2:10" ht="15.5">
      <c r="B89" s="83" t="s">
        <v>40</v>
      </c>
      <c r="C89" s="83" t="s">
        <v>177</v>
      </c>
      <c r="D89" s="83" t="s">
        <v>178</v>
      </c>
      <c r="E89" s="83" t="s">
        <v>51</v>
      </c>
      <c r="G89" s="41" t="s">
        <v>175</v>
      </c>
      <c r="H89" s="41" t="s">
        <v>176</v>
      </c>
      <c r="J89" s="1"/>
    </row>
    <row r="93" spans="2:10" ht="15.75" customHeight="1"/>
    <row r="95" spans="2:10" ht="15.75" customHeight="1"/>
    <row r="96" spans="2: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13" spans="39:53" ht="18.75" customHeight="1"/>
    <row r="116" spans="39:53" ht="18.75" customHeight="1"/>
    <row r="117" spans="39:53" ht="18.75" customHeight="1"/>
    <row r="118" spans="39:53" ht="15.75" customHeight="1">
      <c r="AM118" s="4"/>
      <c r="AN118" s="4"/>
      <c r="AO118" s="4"/>
      <c r="AP118" s="4"/>
      <c r="AQ118" s="4"/>
      <c r="AR118" s="4"/>
      <c r="AS118" s="4"/>
      <c r="AT118" s="4"/>
      <c r="AU118" s="4"/>
      <c r="AV118" s="4"/>
      <c r="AW118" s="4"/>
      <c r="AX118" s="4"/>
      <c r="AY118" s="4"/>
      <c r="AZ118" s="4"/>
      <c r="BA118" s="4"/>
    </row>
    <row r="119" spans="39:53" ht="15.75" customHeight="1"/>
    <row r="120" spans="39:53" ht="15.75" customHeight="1"/>
    <row r="121" spans="39:53" ht="15.75" customHeight="1"/>
    <row r="122" spans="39:53" ht="15.75" customHeight="1"/>
    <row r="123" spans="39:53" ht="15.75" customHeight="1"/>
    <row r="124" spans="39:53" ht="15.75" customHeight="1"/>
  </sheetData>
  <mergeCells count="14">
    <mergeCell ref="BJ12:BJ15"/>
    <mergeCell ref="AT31:AV31"/>
    <mergeCell ref="AN23:AO23"/>
    <mergeCell ref="AN21:AR21"/>
    <mergeCell ref="AU21:AY21"/>
    <mergeCell ref="AU23:AV23"/>
    <mergeCell ref="AN5:AV5"/>
    <mergeCell ref="AN7:AP7"/>
    <mergeCell ref="AQ7:AS7"/>
    <mergeCell ref="AT7:AU7"/>
    <mergeCell ref="AX5:BF5"/>
    <mergeCell ref="AX7:AZ7"/>
    <mergeCell ref="BA7:BC7"/>
    <mergeCell ref="BD7:BE7"/>
  </mergeCells>
  <phoneticPr fontId="83" type="noConversion"/>
  <pageMargins left="0.75" right="0.75" top="1" bottom="1" header="0.5" footer="0.5"/>
  <pageSetup paperSize="9" orientation="portrait" r:id="rId1"/>
  <headerFooter alignWithMargins="0"/>
  <ignoredErrors>
    <ignoredError sqref="E14" 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2.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3.xml><?xml version="1.0" encoding="utf-8"?>
<ds:datastoreItem xmlns:ds="http://schemas.openxmlformats.org/officeDocument/2006/customXml" ds:itemID="{441634D5-688A-40AD-8831-427B25D1FF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2025-07-28T16:14:17Z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