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C:\Users\jemio\Downloads\H2-model-V6_final\H2-model-V6_final\SubRES_TMPL\"/>
    </mc:Choice>
  </mc:AlternateContent>
  <xr:revisionPtr revIDLastSave="0" documentId="13_ncr:1_{CEE82B12-305D-4DCF-B16B-0FE613A5910A}" xr6:coauthVersionLast="47" xr6:coauthVersionMax="47" xr10:uidLastSave="{00000000-0000-0000-0000-000000000000}"/>
  <bookViews>
    <workbookView xWindow="-110" yWindow="-110" windowWidth="19420" windowHeight="10300" tabRatio="261" xr2:uid="{00000000-000D-0000-FFFF-FFFF00000000}"/>
  </bookViews>
  <sheets>
    <sheet name="ELC" sheetId="9" r:id="rId1"/>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8" i="9" l="1"/>
  <c r="BE8" i="9"/>
  <c r="G15" i="9"/>
  <c r="H15" i="9" s="1"/>
  <c r="I15" i="9" s="1"/>
  <c r="J15" i="9" s="1"/>
  <c r="K15" i="9" s="1"/>
  <c r="L15" i="9" s="1"/>
  <c r="AH15" i="9"/>
  <c r="AZ23" i="9"/>
  <c r="R57" i="9"/>
  <c r="AS33" i="9"/>
  <c r="AR33" i="9"/>
  <c r="M32" i="9" s="1"/>
  <c r="N32" i="9" s="1"/>
  <c r="O32" i="9" s="1"/>
  <c r="P32" i="9" s="1"/>
  <c r="Q32" i="9" s="1"/>
  <c r="R32" i="9" s="1"/>
  <c r="H39" i="9"/>
  <c r="I41" i="9" s="1"/>
  <c r="BB46" i="9"/>
  <c r="BB41" i="9"/>
  <c r="BB42" i="9" s="1"/>
  <c r="AW42" i="9"/>
  <c r="AW43" i="9"/>
  <c r="AW41" i="9"/>
  <c r="AW40" i="9"/>
  <c r="AD25" i="9"/>
  <c r="H9" i="9"/>
  <c r="I9" i="9" s="1"/>
  <c r="J9" i="9" s="1"/>
  <c r="K9" i="9" s="1"/>
  <c r="E40" i="9"/>
  <c r="E41" i="9"/>
  <c r="U59" i="9"/>
  <c r="F39" i="9"/>
  <c r="D39" i="9"/>
  <c r="C39" i="9"/>
  <c r="B39" i="9"/>
  <c r="D32" i="9"/>
  <c r="R54" i="9"/>
  <c r="S62" i="9" s="1"/>
  <c r="S63" i="9" s="1"/>
  <c r="R50" i="9"/>
  <c r="E13" i="9"/>
  <c r="E12" i="9"/>
  <c r="E11" i="9"/>
  <c r="E10" i="9"/>
  <c r="E9" i="9"/>
  <c r="AW44" i="9" l="1"/>
  <c r="AW45" i="9" s="1"/>
  <c r="AW46" i="9" s="1"/>
  <c r="AW47" i="9" s="1"/>
  <c r="AW48" i="9" s="1"/>
  <c r="V39" i="9" s="1"/>
  <c r="W39" i="9" s="1"/>
  <c r="X39" i="9" s="1"/>
  <c r="Y39" i="9" s="1"/>
  <c r="Z39" i="9" s="1"/>
  <c r="AA39" i="9" s="1"/>
  <c r="I40" i="9"/>
  <c r="C23" i="9"/>
  <c r="BM14" i="9"/>
  <c r="BO12" i="9"/>
  <c r="BM15" i="9" l="1"/>
  <c r="BA23" i="9" l="1"/>
  <c r="R23" i="9" s="1"/>
  <c r="BB23" i="9"/>
  <c r="S23" i="9" s="1"/>
  <c r="M23" i="9"/>
  <c r="AY8" i="9"/>
  <c r="M8" i="9" s="1"/>
  <c r="H23" i="9"/>
  <c r="I23" i="9" s="1"/>
  <c r="J23" i="9" s="1"/>
  <c r="K23" i="9" s="1"/>
  <c r="L23" i="9" s="1"/>
  <c r="E23" i="9" l="1"/>
  <c r="D23" i="9"/>
  <c r="B23" i="9"/>
  <c r="I14" i="9"/>
  <c r="J14" i="9" s="1"/>
  <c r="K14" i="9" s="1"/>
  <c r="L14" i="9" s="1"/>
  <c r="BF14" i="9"/>
  <c r="BB8" i="9"/>
  <c r="BA9" i="9"/>
  <c r="S9" i="9" s="1"/>
  <c r="BB9" i="9"/>
  <c r="T9" i="9" s="1"/>
  <c r="U9" i="9" s="1"/>
  <c r="V9" i="9" s="1"/>
  <c r="W9" i="9" s="1"/>
  <c r="X9" i="9" s="1"/>
  <c r="Y9" i="9" s="1"/>
  <c r="Z9" i="9" s="1"/>
  <c r="BA10" i="9"/>
  <c r="S10" i="9" s="1"/>
  <c r="BB10" i="9"/>
  <c r="T10" i="9" s="1"/>
  <c r="U10" i="9" s="1"/>
  <c r="V10" i="9" s="1"/>
  <c r="W10" i="9" s="1"/>
  <c r="X10" i="9" s="1"/>
  <c r="Y10" i="9" s="1"/>
  <c r="Z10" i="9" s="1"/>
  <c r="AZ11" i="9"/>
  <c r="O11" i="9" s="1"/>
  <c r="BA11" i="9"/>
  <c r="S11" i="9" s="1"/>
  <c r="BB11" i="9"/>
  <c r="T11" i="9" s="1"/>
  <c r="U11" i="9" s="1"/>
  <c r="V11" i="9" s="1"/>
  <c r="W11" i="9" s="1"/>
  <c r="X11" i="9" s="1"/>
  <c r="Y11" i="9" s="1"/>
  <c r="Z11" i="9" s="1"/>
  <c r="BA12" i="9"/>
  <c r="AZ14" i="9"/>
  <c r="O14" i="9" s="1"/>
  <c r="P14" i="9" s="1"/>
  <c r="Q14" i="9" s="1"/>
  <c r="R14" i="9" s="1"/>
  <c r="S14" i="9" s="1"/>
  <c r="BC14" i="9"/>
  <c r="V14" i="9" s="1"/>
  <c r="W14" i="9" s="1"/>
  <c r="X14" i="9" s="1"/>
  <c r="Y14" i="9" s="1"/>
  <c r="Z14" i="9" s="1"/>
  <c r="BA15" i="9"/>
  <c r="BB15" i="9"/>
  <c r="BD15" i="9"/>
  <c r="AY9" i="9"/>
  <c r="M9" i="9" s="1"/>
  <c r="AY10" i="9"/>
  <c r="M10" i="9" s="1"/>
  <c r="AY11" i="9"/>
  <c r="M11" i="9" s="1"/>
  <c r="AY15" i="9"/>
  <c r="N8" i="9"/>
  <c r="O8" i="9" s="1"/>
  <c r="P8" i="9" s="1"/>
  <c r="Q8" i="9" s="1"/>
  <c r="R8" i="9" s="1"/>
  <c r="S8" i="9" s="1"/>
  <c r="AR13" i="9"/>
  <c r="BB13" i="9" s="1"/>
  <c r="T13" i="9" s="1"/>
  <c r="U13" i="9" s="1"/>
  <c r="V13" i="9" s="1"/>
  <c r="W13" i="9" s="1"/>
  <c r="X13" i="9" s="1"/>
  <c r="Y13" i="9" s="1"/>
  <c r="Z13" i="9" s="1"/>
  <c r="AQ13" i="9"/>
  <c r="BA13" i="9" s="1"/>
  <c r="S13" i="9" s="1"/>
  <c r="AO13" i="9"/>
  <c r="AY13" i="9" s="1"/>
  <c r="M13" i="9" s="1"/>
  <c r="AR12" i="9"/>
  <c r="BB12" i="9" s="1"/>
  <c r="T12" i="9" s="1"/>
  <c r="U12" i="9" s="1"/>
  <c r="V12" i="9" s="1"/>
  <c r="W12" i="9" s="1"/>
  <c r="X12" i="9" s="1"/>
  <c r="Y12" i="9" s="1"/>
  <c r="Z12" i="9" s="1"/>
  <c r="AO12" i="9"/>
  <c r="AY12" i="9" s="1"/>
  <c r="M12" i="9" s="1"/>
  <c r="N12" i="9" s="1"/>
  <c r="O12" i="9" s="1"/>
  <c r="P12" i="9" s="1"/>
  <c r="Q12" i="9" s="1"/>
  <c r="R12" i="9" s="1"/>
  <c r="S12" i="9" s="1"/>
  <c r="AB14" i="9" l="1"/>
  <c r="AC14" i="9" s="1"/>
  <c r="AD14" i="9" s="1"/>
  <c r="AE14" i="9" s="1"/>
  <c r="AF14" i="9" s="1"/>
  <c r="T8" i="9"/>
  <c r="U8" i="9" s="1"/>
  <c r="V8" i="9" s="1"/>
  <c r="W8" i="9" s="1"/>
  <c r="X8" i="9" s="1"/>
  <c r="Y8" i="9" s="1"/>
  <c r="Z8" i="9" s="1"/>
  <c r="H8" i="9"/>
  <c r="I8" i="9" s="1"/>
  <c r="J8" i="9" s="1"/>
  <c r="K8" i="9" s="1"/>
  <c r="L8" i="9" s="1"/>
  <c r="D15" i="9" l="1"/>
  <c r="E32" i="9" l="1"/>
  <c r="B32" i="9"/>
  <c r="C32" i="9"/>
  <c r="E15" i="9"/>
  <c r="E14" i="9"/>
  <c r="E8" i="9"/>
  <c r="D8" i="9"/>
  <c r="D9" i="9"/>
  <c r="D10" i="9"/>
  <c r="D11" i="9"/>
  <c r="D12" i="9"/>
  <c r="D13" i="9"/>
  <c r="D14" i="9"/>
  <c r="B15" i="9"/>
  <c r="C15" i="9"/>
  <c r="B8" i="9"/>
  <c r="C8" i="9"/>
  <c r="B9" i="9"/>
  <c r="C9" i="9"/>
  <c r="B10" i="9"/>
  <c r="C10" i="9"/>
  <c r="B11" i="9"/>
  <c r="BK12" i="9" s="1"/>
  <c r="C11" i="9"/>
  <c r="B12" i="9"/>
  <c r="C12" i="9"/>
  <c r="B13" i="9"/>
  <c r="C13" i="9"/>
  <c r="B14" i="9"/>
  <c r="C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tc={2B32D4BA-34EB-45DA-9531-146071048EEF}</author>
    <author>tc={4392D865-1159-46AE-8F54-4B22F1BC459B}</author>
    <author>tc={BD449E2D-2AB4-4631-B574-6C21BE069472}</author>
    <author>tc={15CEE39E-5EE4-447B-B0A2-19A18B6E38F0}</author>
    <author>tc={3A2814F3-0281-4C18-BD00-5483B1F5C3DF}</author>
    <author>tc={C77799EE-6563-49F5-9A39-79F4842E2BC5}</author>
    <author>tc={148418BA-6477-441F-8519-F286503C195B}</author>
    <author>tc={490DC6B0-5B3B-420D-B585-5AB8DF1BEECA}</author>
    <author>tc={97EDA6E8-9B03-4075-9FF3-DEA075B55B8A}</author>
    <author>tc={70F04755-9877-472F-AB83-94A19806D25F}</author>
    <author>tc={B45FE6E2-494C-4E03-9B17-6337C8BA056E}</author>
    <author>Maurizio Gargiulo</author>
  </authors>
  <commentList>
    <comment ref="E6" authorId="0" shapeId="0" xr:uid="{00000000-0006-0000-0000-000007000000}">
      <text>
        <r>
          <rPr>
            <sz val="8"/>
            <color indexed="81"/>
            <rFont val="Tahoma"/>
            <family val="2"/>
          </rPr>
          <t>Commodities on a separate line since CEFF tied to input is used.</t>
        </r>
      </text>
    </comment>
    <comment ref="AO8" authorId="1" shapeId="0" xr:uid="{8A2B41EB-35C7-4035-9A72-C32F16C3413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AY8" authorId="2" shapeId="0" xr:uid="{D7C4EF0E-569D-48C4-8A99-F092D275744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3.1 Gaz ziemny/Wodór# - CCGT</t>
      </text>
    </comment>
    <comment ref="AO9" authorId="3" shapeId="0" xr:uid="{EF14C276-1E8E-48B9-9D2E-5C544F1DB61E}">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AY9" authorId="4" shapeId="0" xr:uid="{2F6F77C2-A67E-4532-9497-4E75B908F09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5.13 Biomasa stała - CHP </t>
      </text>
    </comment>
    <comment ref="AO12" authorId="5" shapeId="0" xr:uid="{B659BFEF-BC49-4241-80EA-06CDB587A2DD}">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AY12" authorId="6" shapeId="0" xr:uid="{33612FEB-772B-49F3-AE1D-63D4E58E81B2}">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duże i małe wodne</t>
      </text>
    </comment>
    <comment ref="AO13" authorId="7" shapeId="0" xr:uid="{FAE5EAB2-8034-4DF1-8221-B1166974C4AD}">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AY13" authorId="8" shapeId="0" xr:uid="{DF0DFAEF-68E1-4DC2-83FA-B743283D2928}">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Średnia z 5.9 Ogniwa fotowoltaiczne ; o.f. dachowe </t>
      </text>
    </comment>
    <comment ref="G14" authorId="9" shapeId="0" xr:uid="{2B32D4BA-34EB-45DA-9531-146071048EE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 Westighouse factsheet dla ap1000</t>
      </text>
    </comment>
    <comment ref="H14" authorId="10" shapeId="0" xr:uid="{4392D865-1159-46AE-8F54-4B22F1BC459B}">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 Westighouse factsheet dla ap1000</t>
      </text>
    </comment>
    <comment ref="G15" authorId="11" shapeId="0" xr:uid="{BD449E2D-2AB4-4631-B574-6C21BE069472}">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Zał. 3 do KPEIK</t>
      </text>
    </comment>
    <comment ref="E21" authorId="0" shapeId="0" xr:uid="{286982BC-3AF6-45D0-A8A4-E05ACDEAE6F4}">
      <text>
        <r>
          <rPr>
            <sz val="8"/>
            <color indexed="81"/>
            <rFont val="Tahoma"/>
            <family val="2"/>
          </rPr>
          <t>Commodities on a separate line since CEFF tied to input is used.</t>
        </r>
      </text>
    </comment>
    <comment ref="C23" authorId="12" shapeId="0" xr:uid="{15CEE39E-5EE4-447B-B0A2-19A18B6E38F0}">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Tabela 2.15 zał 3 do KPEIK
Odpowiedź:
    Str 31 - wielkoskalowe, czas</t>
      </text>
    </comment>
    <comment ref="AC24" authorId="13" shapeId="0" xr:uid="{3A2814F3-0281-4C18-BD00-5483B1F5C3D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4" shapeId="0" xr:uid="{C77799EE-6563-49F5-9A39-79F4842E2BC5}">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https://gasforclimate2050.eu/wp-content/uploads/2023/12/GfC_PanEU_230320_received_230323_published_final.pdf
Odpowiedź:
    Table 9: Investment costs for hydrogen pipelines and compressors assumed in study</t>
      </text>
    </comment>
    <comment ref="AF32" authorId="15" shapeId="0" xr:uid="{148418BA-6477-441F-8519-F286503C195B}">
      <text>
        <t xml:space="preserve">[Komentarz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Nie oznacz nic - jest nie limitujący dla przesyłanej ilości - kontrola przez zafixowany rozwój sieci oraz share wchodzący do sektorów demandówch
</t>
      </text>
    </comment>
    <comment ref="F37" authorId="0" shapeId="0" xr:uid="{6D7761C8-ABF3-450A-9516-8BA8E418738B}">
      <text>
        <r>
          <rPr>
            <sz val="8"/>
            <color indexed="81"/>
            <rFont val="Tahoma"/>
            <family val="2"/>
          </rPr>
          <t>Commodities on a separate line since CEFF tied to input is used.</t>
        </r>
      </text>
    </comment>
    <comment ref="AO37" authorId="16" shapeId="0" xr:uid="{490DC6B0-5B3B-420D-B585-5AB8DF1BEECA}">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Koszty w przypadku cystern należy wyrazić w PLN na cysternę na rok jako fixcost</t>
      </text>
    </comment>
    <comment ref="E40" authorId="17" shapeId="0" xr:uid="{97EDA6E8-9B03-4075-9FF3-DEA075B55B8A}">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Energia elektryczna na sprężanie do cysterny</t>
      </text>
    </comment>
    <comment ref="I40" authorId="18" shapeId="0" xr:uid="{70F04755-9877-472F-AB83-94A19806D25F}">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energię sprężania do 700 bar: typowo ~6–10 kWh/kg
to to samo co 6-10 TWh/Mt</t>
      </text>
    </comment>
    <comment ref="I41" authorId="19" shapeId="0" xr:uid="{B45FE6E2-494C-4E03-9B17-6337C8BA056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'=400 km/d x 365 d  x 0.3 l/km * 36 MJ/l /10^9 MJ/PJ</t>
      </text>
    </comment>
    <comment ref="B47" authorId="20"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7" authorId="20"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7" authorId="20" shapeId="0" xr:uid="{00000000-0006-0000-0000-00000A000000}">
      <text>
        <r>
          <rPr>
            <sz val="8"/>
            <color indexed="81"/>
            <rFont val="Tahoma"/>
            <family val="2"/>
          </rPr>
          <t>Allowed Vintage
- NO 
- YES</t>
        </r>
      </text>
    </comment>
    <comment ref="B65"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5" authorId="20"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G65" authorId="20"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H65" authorId="20"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<sst xmlns="http://schemas.openxmlformats.org/spreadsheetml/2006/main" count="520" uniqueCount="226">
  <si>
    <t>electricity power plants</t>
  </si>
  <si>
    <t>eur 2020</t>
  </si>
  <si>
    <t>Przelicznik:</t>
  </si>
  <si>
    <t>średni kurs roczny euro 2020</t>
  </si>
  <si>
    <t>~FI_T</t>
  </si>
  <si>
    <t>Tabela 2.15. Parametry techniczno-ekonomiczne technologii wytwarzania i przesyłowych</t>
  </si>
  <si>
    <t>TechName</t>
  </si>
  <si>
    <t>*TechDesc</t>
  </si>
  <si>
    <t>Comm-IN</t>
  </si>
  <si>
    <t>Comm-OUT</t>
  </si>
  <si>
    <t>START</t>
  </si>
  <si>
    <t>EFF</t>
  </si>
  <si>
    <t>EFF~2030</t>
  </si>
  <si>
    <t>EFF~2035</t>
  </si>
  <si>
    <t>EFF~2040</t>
  </si>
  <si>
    <t>EFF~2045</t>
  </si>
  <si>
    <t>EFF~2050</t>
  </si>
  <si>
    <t>INVCOST~2020</t>
  </si>
  <si>
    <t>INVCOST~2025</t>
  </si>
  <si>
    <t>INVCOST~2030</t>
  </si>
  <si>
    <t>INVCOST~2035</t>
  </si>
  <si>
    <t>INVCOST~2040</t>
  </si>
  <si>
    <t>INVCOST~2045</t>
  </si>
  <si>
    <t>INVCOST~2050</t>
  </si>
  <si>
    <t>FIXOM~2020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</si>
  <si>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</si>
  <si>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</si>
  <si>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</si>
  <si>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</si>
  <si>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</si>
  <si>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</si>
  <si>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</si>
  <si>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</si>
  <si>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</si>
  <si>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</si>
  <si>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</si>
  <si>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</si>
  <si>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</si>
  <si>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</si>
  <si>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</si>
  <si>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</si>
  <si>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INVEST 2020</t>
  </si>
  <si>
    <t>INVEST 2030</t>
  </si>
  <si>
    <t>INVEST 2050</t>
  </si>
  <si>
    <t>FIXOM 2020</t>
  </si>
  <si>
    <t>FIXOM 2030</t>
  </si>
  <si>
    <t>FIXOM 2050</t>
  </si>
  <si>
    <t>VAROM 2020</t>
  </si>
  <si>
    <t>VAROM 2030</t>
  </si>
  <si>
    <t>LIFETIME</t>
  </si>
  <si>
    <t>\I:</t>
  </si>
  <si>
    <t>%</t>
  </si>
  <si>
    <t>Variable cost</t>
  </si>
  <si>
    <t>zł/GJ</t>
  </si>
  <si>
    <t>PJ/GW</t>
  </si>
  <si>
    <t>tys. EUR/MW</t>
  </si>
  <si>
    <t>EUR/MWh</t>
  </si>
  <si>
    <t>years</t>
  </si>
  <si>
    <t>zł/kW</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</si>
  <si>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</si>
  <si>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</si>
  <si>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</si>
  <si>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</si>
  <si>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</si>
  <si>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</si>
  <si>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</si>
  <si>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GW</t>
  </si>
  <si>
    <t>Roczna produkcja teoretycznie</t>
  </si>
  <si>
    <t>electricity storage</t>
  </si>
  <si>
    <t/>
  </si>
  <si>
    <t>STG_EFF</t>
  </si>
  <si>
    <t>STG_EFF~2025</t>
  </si>
  <si>
    <t>STG_EFF~2030</t>
  </si>
  <si>
    <t>STG_EFF~2035</t>
  </si>
  <si>
    <t>STG_EFF~2040</t>
  </si>
  <si>
    <t>STG_EFF~2045</t>
  </si>
  <si>
    <t>CommGrp</t>
  </si>
  <si>
    <t>NCAP_AFC~DAYNITE</t>
  </si>
  <si>
    <t>* Discharge time</t>
  </si>
  <si>
    <t>* hours per defined timeslice level</t>
  </si>
  <si>
    <t>INVEST 2025</t>
  </si>
  <si>
    <t>h</t>
  </si>
  <si>
    <t>tys. EUR/MWh</t>
  </si>
  <si>
    <t>zk/kW</t>
  </si>
  <si>
    <t>NRG</t>
  </si>
  <si>
    <t>ACT</t>
  </si>
  <si>
    <t>Transformation and Distribution Networks</t>
  </si>
  <si>
    <t>Eur 2022</t>
  </si>
  <si>
    <t>CAPEX</t>
  </si>
  <si>
    <t>OPEX</t>
  </si>
  <si>
    <t>eur 2021</t>
  </si>
  <si>
    <t>średni kurs roczny euro 2021</t>
  </si>
  <si>
    <t>M PLN/km</t>
  </si>
  <si>
    <t>mln tonnes/mln tonnes</t>
  </si>
  <si>
    <t>M EUR/km</t>
  </si>
  <si>
    <t>10^6 EUR/km * 4,54 PLN/ EUR = 10^6 *kurs PLN/km</t>
  </si>
  <si>
    <t>Comm-IN-A</t>
  </si>
  <si>
    <t>Consumption</t>
  </si>
  <si>
    <t>Cost Optimization of Compressed Hydrogen Gas Transport via Trucks and Pipelines</t>
  </si>
  <si>
    <t>Mt/veh/yr</t>
  </si>
  <si>
    <t>PJ/veh/yr</t>
  </si>
  <si>
    <t>Mzl/veh</t>
  </si>
  <si>
    <t>zl/veh</t>
  </si>
  <si>
    <t>Figure 3. Detailed cost breakdown of LCOHT (Levelized Cost of Hydrogen Transportation) Trucking for transporting 2000 kg d1 over different distances</t>
  </si>
  <si>
    <t>km promień od .. Do..</t>
  </si>
  <si>
    <t>przy 100 km, 3500 bar, 2000 kg/d</t>
  </si>
  <si>
    <t>przy 100 km, 540 bar, 2000 kg/d</t>
  </si>
  <si>
    <t>Przyrost o 200 bar</t>
  </si>
  <si>
    <t>Zał: przy 100 km, 700 bar</t>
  </si>
  <si>
    <t>km dystans rozwózki tam i z powrotem</t>
  </si>
  <si>
    <t xml:space="preserve">Trucking O&amp;M około </t>
  </si>
  <si>
    <t>podobny</t>
  </si>
  <si>
    <t>kursy dziennie</t>
  </si>
  <si>
    <t>Compressor investment</t>
  </si>
  <si>
    <t>2x</t>
  </si>
  <si>
    <t>km dziennie cieżarówka</t>
  </si>
  <si>
    <t>Compressor non-energy</t>
  </si>
  <si>
    <t>wzrost o 0,02</t>
  </si>
  <si>
    <t>km rocznie</t>
  </si>
  <si>
    <t>Compressor energy</t>
  </si>
  <si>
    <t>wzrost o 0,07</t>
  </si>
  <si>
    <t>Cost [eur/kg]</t>
  </si>
  <si>
    <t>tony na dzień</t>
  </si>
  <si>
    <t>Cost [eur/veh/day]</t>
  </si>
  <si>
    <t>if 1 veh = 1000 kg</t>
  </si>
  <si>
    <t>~FI_Process</t>
  </si>
  <si>
    <t>FIXOM [eur/veh/y]</t>
  </si>
  <si>
    <t>ton na ciężarówkę na rok</t>
  </si>
  <si>
    <t>Sets</t>
  </si>
  <si>
    <t>TechDesc</t>
  </si>
  <si>
    <t>Tact</t>
  </si>
  <si>
    <t>Tcap</t>
  </si>
  <si>
    <t>Tslvl</t>
  </si>
  <si>
    <t>PrimaryCG</t>
  </si>
  <si>
    <t>Vintage</t>
  </si>
  <si>
    <t>FIXOM [pln/veh/y]</t>
  </si>
  <si>
    <t>ELEKTROLIZER</t>
  </si>
  <si>
    <t>FIXOM [Mpln/veh/y]</t>
  </si>
  <si>
    <t>Mt/veh/y</t>
  </si>
  <si>
    <t>ELE</t>
  </si>
  <si>
    <t>ELE_NEW_GAS_CCGT</t>
  </si>
  <si>
    <t>New Gas Combined Cycle Power Plants</t>
  </si>
  <si>
    <t>PJ</t>
  </si>
  <si>
    <t>Invest cost zostaje jako założenie bo nie da się znaleźć</t>
  </si>
  <si>
    <t>ELE_NEW_BIOM</t>
  </si>
  <si>
    <t>New Biomass Power Plants</t>
  </si>
  <si>
    <t>ELE_NEW_WIND_ON</t>
  </si>
  <si>
    <t>New Onshore Wind Turbines</t>
  </si>
  <si>
    <t>ELE_NEW_WIND_OFF</t>
  </si>
  <si>
    <t>New Offshore Wind Turbines</t>
  </si>
  <si>
    <t>LHV of H2</t>
  </si>
  <si>
    <t>ELE_NEW_HYDRO</t>
  </si>
  <si>
    <t>New Hydro Power Plants</t>
  </si>
  <si>
    <t xml:space="preserve"> MJ/kg</t>
  </si>
  <si>
    <t>ELE_NEW_PV</t>
  </si>
  <si>
    <t>New PV Power Plants</t>
  </si>
  <si>
    <t>kWh/kg</t>
  </si>
  <si>
    <t>MWh/t</t>
  </si>
  <si>
    <t>ELE_NEW_NUC</t>
  </si>
  <si>
    <t>New Nuclear Power Plants</t>
  </si>
  <si>
    <t>PRE</t>
  </si>
  <si>
    <t>NEW_ELZ_H2G</t>
  </si>
  <si>
    <t>New electrolysers</t>
  </si>
  <si>
    <t>Mt</t>
  </si>
  <si>
    <t>Results</t>
  </si>
  <si>
    <t>TaD_NEW_H2G_GRID</t>
  </si>
  <si>
    <t>New H2 distribution grid</t>
  </si>
  <si>
    <t>km</t>
  </si>
  <si>
    <t>Mton</t>
  </si>
  <si>
    <t>TaD_NEW_H2G_TRUCK</t>
  </si>
  <si>
    <t>New H2 distribution via trucks</t>
  </si>
  <si>
    <t>mln t</t>
  </si>
  <si>
    <t>STG</t>
  </si>
  <si>
    <t>STG_NEW_BATT</t>
  </si>
  <si>
    <t>New battery storage</t>
  </si>
  <si>
    <t>commodities</t>
  </si>
  <si>
    <t>~FI_Comm</t>
  </si>
  <si>
    <t>Csets</t>
  </si>
  <si>
    <t>CommName</t>
  </si>
  <si>
    <t>CommDesc</t>
  </si>
  <si>
    <t>Unit</t>
  </si>
  <si>
    <t>CTSLvl</t>
  </si>
  <si>
    <t>PeakTS</t>
  </si>
  <si>
    <t>Ctype</t>
  </si>
  <si>
    <t>*Commodity Set Membership</t>
  </si>
  <si>
    <t>Commodity Name</t>
  </si>
  <si>
    <t>Commodity Description</t>
  </si>
  <si>
    <t>Timeslice Level</t>
  </si>
  <si>
    <t>Peak Monitoring</t>
  </si>
  <si>
    <t>Electricity Indicator</t>
  </si>
  <si>
    <t>PRI_GAS_NAT</t>
  </si>
  <si>
    <t>Natural Gas</t>
  </si>
  <si>
    <t>PRI_BIOM</t>
  </si>
  <si>
    <t>Biomass</t>
  </si>
  <si>
    <t>PRI_WIND_ON</t>
  </si>
  <si>
    <t>Onshore Wind Energy</t>
  </si>
  <si>
    <t>PRI_WIND_OFF</t>
  </si>
  <si>
    <t>Offshore Wind Energy</t>
  </si>
  <si>
    <t>PRI_HYD</t>
  </si>
  <si>
    <t>Hydro</t>
  </si>
  <si>
    <t>PRI_SOL</t>
  </si>
  <si>
    <t>Solar Energy</t>
  </si>
  <si>
    <t>PRI_URAN</t>
  </si>
  <si>
    <t>Uranium for Nuclear</t>
  </si>
  <si>
    <t>ELC</t>
  </si>
  <si>
    <t>Electricity produced</t>
  </si>
  <si>
    <t>DAYNITE</t>
  </si>
  <si>
    <t>ELC_RES</t>
  </si>
  <si>
    <t>Electricity produced from RES</t>
  </si>
  <si>
    <t>ELC_GRID_RES</t>
  </si>
  <si>
    <t>Electricity from the grid from RES</t>
  </si>
  <si>
    <t>SEC_H2G</t>
  </si>
  <si>
    <t>Green H2 produced</t>
  </si>
  <si>
    <t>H2G_GRID</t>
  </si>
  <si>
    <t>H2 from pipeline</t>
  </si>
  <si>
    <t>H2G_TRUCK</t>
  </si>
  <si>
    <t>H2 from trucks shipping</t>
  </si>
  <si>
    <t>TRA_DSL</t>
  </si>
  <si>
    <t>Diesel fuel for trucks</t>
  </si>
  <si>
    <t>SPR</t>
  </si>
  <si>
    <t>mln PLN/GJ</t>
  </si>
  <si>
    <t>mln PLN/GW</t>
  </si>
  <si>
    <t>mln PLN/PJ</t>
  </si>
  <si>
    <t>Annual</t>
  </si>
  <si>
    <t>ANNUAL</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</si>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</sst>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 numFmtId="198" formatCode="0.0000000"/>
  </numFmts>
  <fonts count="165">
    <font>
      <sz val="10"/>
      <name val="Arial"/>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sz val="14"/>
      <color theme="1"/>
      <name val="Czcionka tekstu podstaw."/>
      <family val="2"/>
      <charset val="238"/>
    </font>
    <font>
      <sz val="14"/>
      <color theme="1"/>
      <name val="Calibri"/>
      <family val="2"/>
      <charset val="238"/>
      <scheme val="minor"/>
    </font>
    <font>
      <sz val="11"/>
      <color rgb="FF000000"/>
      <name val="Calibri"/>
      <family val="2"/>
    </font>
    <font>
      <sz val="10"/>
      <color rgb="FFFF0000"/>
      <name val="Arial"/>
      <family val="2"/>
      <charset val="238"/>
    </font>
  </fonts>
  <fills count="10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
      <patternFill patternType="solid">
        <fgColor rgb="FFFFFFFF"/>
        <bgColor rgb="FF000000"/>
      </patternFill>
    </fill>
    <fill>
      <patternFill patternType="solid">
        <fgColor rgb="FFF2F2F2"/>
        <bgColor rgb="FF000000"/>
      </patternFill>
    </fill>
  </fills>
  <borders count="84">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medium">
        <color rgb="FF000000"/>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
      <left/>
      <right/>
      <top style="thin">
        <color indexed="8"/>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medium">
        <color indexed="64"/>
      </right>
      <top style="medium">
        <color rgb="FF000000"/>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8"/>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8"/>
      </top>
      <bottom/>
      <diagonal/>
    </border>
  </borders>
  <cellStyleXfs count="55252">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7" fillId="0" borderId="0" applyNumberFormat="0" applyFont="0" applyFill="0" applyBorder="0" applyProtection="0">
      <alignment horizontal="left" vertical="center" indent="2"/>
    </xf>
    <xf numFmtId="0" fontId="7" fillId="0" borderId="0" applyNumberFormat="0" applyFont="0" applyFill="0" applyBorder="0" applyProtection="0">
      <alignment horizontal="left" vertical="center" indent="2"/>
    </xf>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7"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10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77" fontId="7" fillId="20" borderId="1">
      <alignment horizontal="center" vertical="center"/>
    </xf>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17" fillId="21" borderId="2"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20" fillId="22" borderId="4" applyNumberFormat="0" applyAlignment="0" applyProtection="0"/>
    <xf numFmtId="0" fontId="20" fillId="22" borderId="4" applyNumberFormat="0" applyAlignment="0" applyProtection="0"/>
    <xf numFmtId="0" fontId="52" fillId="0" borderId="0" applyNumberForma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166" fontId="7" fillId="0" borderId="0" applyFont="0" applyFill="0" applyBorder="0" applyAlignment="0" applyProtection="0"/>
    <xf numFmtId="164"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2"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08" fillId="42"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 fontId="72" fillId="0" borderId="11">
      <alignment horizontal="right" vertical="center"/>
    </xf>
    <xf numFmtId="40" fontId="73"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11" fillId="43"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31" fillId="0" borderId="0"/>
    <xf numFmtId="0" fontId="4" fillId="0" borderId="0"/>
    <xf numFmtId="0" fontId="6" fillId="0" borderId="0"/>
    <xf numFmtId="0" fontId="75" fillId="0" borderId="0"/>
    <xf numFmtId="0" fontId="79" fillId="0" borderId="0"/>
    <xf numFmtId="0" fontId="75" fillId="0" borderId="0"/>
    <xf numFmtId="0" fontId="35" fillId="0" borderId="0"/>
    <xf numFmtId="0" fontId="35" fillId="0" borderId="0"/>
    <xf numFmtId="0" fontId="82" fillId="0" borderId="0"/>
    <xf numFmtId="0" fontId="75" fillId="0" borderId="0"/>
    <xf numFmtId="0" fontId="75" fillId="0" borderId="0"/>
    <xf numFmtId="0" fontId="75" fillId="0" borderId="0"/>
    <xf numFmtId="0" fontId="77"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83" fillId="0" borderId="0"/>
    <xf numFmtId="0" fontId="35" fillId="0" borderId="0"/>
    <xf numFmtId="0" fontId="35" fillId="0" borderId="0"/>
    <xf numFmtId="0" fontId="79" fillId="0" borderId="0"/>
    <xf numFmtId="0" fontId="35" fillId="0" borderId="0"/>
    <xf numFmtId="0" fontId="79" fillId="0" borderId="0"/>
    <xf numFmtId="0" fontId="35" fillId="0" borderId="0"/>
    <xf numFmtId="0" fontId="112" fillId="0" borderId="0"/>
    <xf numFmtId="0" fontId="78" fillId="0" borderId="0"/>
    <xf numFmtId="0" fontId="82" fillId="0" borderId="0"/>
    <xf numFmtId="0" fontId="7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78" fillId="0" borderId="0"/>
    <xf numFmtId="0" fontId="75" fillId="0" borderId="0"/>
    <xf numFmtId="0" fontId="82" fillId="0" borderId="0"/>
    <xf numFmtId="0" fontId="75" fillId="0" borderId="0"/>
    <xf numFmtId="0" fontId="75" fillId="0" borderId="0"/>
    <xf numFmtId="0" fontId="75" fillId="0" borderId="0"/>
    <xf numFmtId="0" fontId="75" fillId="0" borderId="0"/>
    <xf numFmtId="0" fontId="75" fillId="0" borderId="0"/>
    <xf numFmtId="0" fontId="75" fillId="0" borderId="0"/>
    <xf numFmtId="0" fontId="82" fillId="0" borderId="0"/>
    <xf numFmtId="0" fontId="75" fillId="0" borderId="0"/>
    <xf numFmtId="0" fontId="82" fillId="0" borderId="0"/>
    <xf numFmtId="0" fontId="75" fillId="0" borderId="0"/>
    <xf numFmtId="0" fontId="82" fillId="0" borderId="0"/>
    <xf numFmtId="0" fontId="75" fillId="0" borderId="0"/>
    <xf numFmtId="0" fontId="75" fillId="0" borderId="0"/>
    <xf numFmtId="0" fontId="82" fillId="0" borderId="0"/>
    <xf numFmtId="0" fontId="75" fillId="0" borderId="0"/>
    <xf numFmtId="0" fontId="75"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113" fillId="0" borderId="0"/>
    <xf numFmtId="0" fontId="77" fillId="0" borderId="0"/>
    <xf numFmtId="0" fontId="35" fillId="0" borderId="0"/>
    <xf numFmtId="0" fontId="79" fillId="0" borderId="0"/>
    <xf numFmtId="0" fontId="35" fillId="0" borderId="0"/>
    <xf numFmtId="0" fontId="35" fillId="0" borderId="0"/>
    <xf numFmtId="0" fontId="35"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35" fillId="0" borderId="0"/>
    <xf numFmtId="0" fontId="35" fillId="0" borderId="0"/>
    <xf numFmtId="0" fontId="79" fillId="0" borderId="0"/>
    <xf numFmtId="0" fontId="35" fillId="0" borderId="0"/>
    <xf numFmtId="0" fontId="105" fillId="0" borderId="0"/>
    <xf numFmtId="0" fontId="3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64"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0" fontId="7" fillId="0" borderId="0" applyFont="0" applyFill="0" applyBorder="0" applyAlignment="0" applyProtection="0"/>
    <xf numFmtId="9" fontId="7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9"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104"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3"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30" fillId="0" borderId="0"/>
    <xf numFmtId="0" fontId="112" fillId="0" borderId="0"/>
    <xf numFmtId="0" fontId="112" fillId="0" borderId="0"/>
    <xf numFmtId="0" fontId="30" fillId="0" borderId="0"/>
    <xf numFmtId="0" fontId="112" fillId="0" borderId="0"/>
    <xf numFmtId="0" fontId="112" fillId="0" borderId="0"/>
    <xf numFmtId="0" fontId="114" fillId="0" borderId="0"/>
    <xf numFmtId="0" fontId="114" fillId="0" borderId="0"/>
    <xf numFmtId="0" fontId="114" fillId="0" borderId="0"/>
    <xf numFmtId="0" fontId="112" fillId="0" borderId="0"/>
    <xf numFmtId="0" fontId="112" fillId="0" borderId="0"/>
    <xf numFmtId="0" fontId="112" fillId="0" borderId="0"/>
    <xf numFmtId="0" fontId="7" fillId="0" borderId="0"/>
    <xf numFmtId="0" fontId="7"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73" fillId="0" borderId="0"/>
    <xf numFmtId="0" fontId="7" fillId="0" borderId="0"/>
    <xf numFmtId="0" fontId="7" fillId="0" borderId="0"/>
    <xf numFmtId="0" fontId="7" fillId="0" borderId="0"/>
    <xf numFmtId="0" fontId="76" fillId="0" borderId="0"/>
    <xf numFmtId="0" fontId="76" fillId="0" borderId="0"/>
    <xf numFmtId="0" fontId="76" fillId="0" borderId="0"/>
    <xf numFmtId="0" fontId="25"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76" fillId="0" borderId="0"/>
    <xf numFmtId="0" fontId="112" fillId="0" borderId="0"/>
    <xf numFmtId="0" fontId="76"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7" fontId="76" fillId="28" borderId="0" applyNumberFormat="0" applyBorder="0" applyAlignment="0" applyProtection="0"/>
    <xf numFmtId="3" fontId="101" fillId="0" borderId="9"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82"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184" fontId="102" fillId="0" borderId="0">
      <alignment horizontal="right" vertical="center"/>
    </xf>
    <xf numFmtId="0" fontId="20" fillId="22" borderId="4"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189" fontId="7" fillId="0" borderId="0"/>
    <xf numFmtId="0" fontId="7" fillId="0" borderId="0"/>
    <xf numFmtId="0" fontId="7" fillId="0" borderId="0"/>
    <xf numFmtId="0" fontId="7" fillId="0" borderId="0"/>
    <xf numFmtId="0" fontId="7" fillId="0" borderId="0"/>
    <xf numFmtId="0" fontId="7" fillId="0" borderId="0"/>
    <xf numFmtId="188" fontId="6" fillId="0" borderId="0"/>
    <xf numFmtId="49" fontId="125" fillId="73" borderId="0" applyFill="0" applyBorder="0">
      <alignment horizontal="left"/>
    </xf>
    <xf numFmtId="0" fontId="76" fillId="0" borderId="18" applyNumberFormat="0" applyFont="0" applyAlignment="0">
      <alignment vertical="center"/>
    </xf>
    <xf numFmtId="0" fontId="102" fillId="0" borderId="0" applyFill="0" applyBorder="0">
      <alignment vertical="center"/>
    </xf>
    <xf numFmtId="193" fontId="123" fillId="0" borderId="0" applyFill="0" applyBorder="0">
      <alignment horizontal="right" vertical="center"/>
    </xf>
    <xf numFmtId="193" fontId="76" fillId="0" borderId="0" applyFill="0" applyBorder="0">
      <alignment horizontal="right" vertical="center"/>
    </xf>
    <xf numFmtId="190" fontId="76" fillId="0" borderId="0" applyFill="0" applyBorder="0">
      <alignment horizontal="right" vertical="center"/>
    </xf>
    <xf numFmtId="0" fontId="123" fillId="0" borderId="18" applyFill="0" applyBorder="0">
      <alignment vertical="center"/>
    </xf>
    <xf numFmtId="0" fontId="25" fillId="2"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25" fillId="8"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25" fillId="2"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112" fillId="50"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25" fillId="9"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25" fillId="3"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25" fillId="27"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25" fillId="4"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112" fillId="58"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25" fillId="7"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25" fillId="5"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112" fillId="62"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25" fillId="6" borderId="0" applyNumberFormat="0" applyBorder="0" applyAlignment="0" applyProtection="0"/>
    <xf numFmtId="0" fontId="112" fillId="66" borderId="0" applyNumberFormat="0" applyBorder="0" applyAlignment="0" applyProtection="0"/>
    <xf numFmtId="0" fontId="112" fillId="66"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25" fillId="2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25" fillId="7"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49" fontId="72" fillId="0" borderId="10" applyNumberFormat="0" applyFont="0" applyFill="0" applyBorder="0" applyProtection="0">
      <alignment horizontal="left" vertical="center" indent="2"/>
    </xf>
    <xf numFmtId="0" fontId="25" fillId="8"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25" fillId="8" borderId="0" applyNumberFormat="0" applyBorder="0" applyAlignment="0" applyProtection="0"/>
    <xf numFmtId="0" fontId="112" fillId="51" borderId="0" applyNumberFormat="0" applyBorder="0" applyAlignment="0" applyProtection="0"/>
    <xf numFmtId="0" fontId="112" fillId="51"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25" fillId="9" borderId="0" applyNumberFormat="0" applyBorder="0" applyAlignment="0" applyProtection="0"/>
    <xf numFmtId="0" fontId="112" fillId="55" borderId="0" applyNumberFormat="0" applyBorder="0" applyAlignment="0" applyProtection="0"/>
    <xf numFmtId="0" fontId="112" fillId="55"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25" fillId="25"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25" fillId="10"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112" fillId="59"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25" fillId="3"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25" fillId="5" borderId="0" applyNumberFormat="0" applyBorder="0" applyAlignment="0" applyProtection="0"/>
    <xf numFmtId="0" fontId="112" fillId="63" borderId="0" applyNumberFormat="0" applyBorder="0" applyAlignment="0" applyProtection="0"/>
    <xf numFmtId="0" fontId="112" fillId="63"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25" fillId="8" borderId="0" applyNumberFormat="0" applyBorder="0" applyAlignment="0" applyProtection="0"/>
    <xf numFmtId="0" fontId="112" fillId="67" borderId="0" applyNumberFormat="0" applyBorder="0" applyAlignment="0" applyProtection="0"/>
    <xf numFmtId="0" fontId="112" fillId="67"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25" fillId="27"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25" fillId="11" borderId="0" applyNumberFormat="0" applyBorder="0" applyAlignment="0" applyProtection="0"/>
    <xf numFmtId="0" fontId="112" fillId="71" borderId="0" applyNumberFormat="0" applyBorder="0" applyAlignment="0" applyProtection="0"/>
    <xf numFmtId="0" fontId="112" fillId="7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119" fillId="0" borderId="0" applyNumberFormat="0" applyFont="0" applyFill="0" applyBorder="0" applyProtection="0">
      <alignment horizontal="left" vertical="center" indent="5"/>
    </xf>
    <xf numFmtId="0" fontId="119"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49" fontId="72" fillId="0" borderId="29" applyNumberFormat="0" applyFont="0" applyFill="0" applyBorder="0" applyProtection="0">
      <alignment horizontal="left" vertical="center" indent="5"/>
    </xf>
    <xf numFmtId="0" fontId="115" fillId="0" borderId="0" applyNumberFormat="0" applyFont="0" applyFill="0" applyBorder="0" applyProtection="0">
      <alignment horizontal="left" vertical="center" indent="5"/>
    </xf>
    <xf numFmtId="0" fontId="115" fillId="0" borderId="0" applyNumberFormat="0" applyFont="0" applyFill="0" applyBorder="0" applyProtection="0">
      <alignment horizontal="left" vertical="center" indent="5"/>
    </xf>
    <xf numFmtId="0" fontId="24" fillId="6"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107" fillId="60" borderId="0" applyNumberFormat="0" applyBorder="0" applyAlignment="0" applyProtection="0"/>
    <xf numFmtId="0" fontId="24" fillId="11"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107" fillId="60" borderId="0" applyNumberFormat="0" applyBorder="0" applyAlignment="0" applyProtection="0"/>
    <xf numFmtId="0" fontId="107" fillId="64" borderId="0" applyNumberFormat="0" applyBorder="0" applyAlignment="0" applyProtection="0"/>
    <xf numFmtId="0" fontId="24" fillId="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7" fillId="64" borderId="0" applyNumberFormat="0" applyBorder="0" applyAlignment="0" applyProtection="0"/>
    <xf numFmtId="0" fontId="24"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107" fillId="72" borderId="0" applyNumberFormat="0" applyBorder="0" applyAlignment="0" applyProtection="0"/>
    <xf numFmtId="0" fontId="24" fillId="9"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07" fillId="7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0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74"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1"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75"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7"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92" fontId="116" fillId="20" borderId="1">
      <alignment horizontal="center" vertical="center"/>
    </xf>
    <xf numFmtId="4" fontId="72" fillId="76" borderId="10">
      <alignment horizontal="right" vertical="center"/>
    </xf>
    <xf numFmtId="4" fontId="118" fillId="40" borderId="10">
      <alignment horizontal="right" vertical="center"/>
    </xf>
    <xf numFmtId="4" fontId="118" fillId="40" borderId="10">
      <alignment horizontal="right" vertical="center"/>
    </xf>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8" fillId="28" borderId="0" applyNumberFormat="0" applyFont="0" applyAlignment="0">
      <alignment vertical="top"/>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25" fillId="28" borderId="10"/>
    <xf numFmtId="0" fontId="28" fillId="0" borderId="0">
      <alignment horizontal="center" vertical="center"/>
    </xf>
    <xf numFmtId="0" fontId="132" fillId="80" borderId="0"/>
    <xf numFmtId="0" fontId="28"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28" fillId="81" borderId="19">
      <alignment horizontal="center" vertical="center" wrapText="1"/>
    </xf>
    <xf numFmtId="0" fontId="7" fillId="81" borderId="19">
      <alignment horizontal="center" vertical="center" wrapText="1"/>
    </xf>
    <xf numFmtId="0" fontId="14" fillId="5"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4" fontId="74" fillId="0" borderId="30" applyFill="0" applyBorder="0" applyProtection="0">
      <alignment horizontal="right" vertical="center"/>
    </xf>
    <xf numFmtId="0" fontId="126" fillId="0" borderId="0"/>
    <xf numFmtId="0" fontId="93" fillId="0" borderId="0">
      <alignment horizontal="right"/>
    </xf>
    <xf numFmtId="0" fontId="127" fillId="0" borderId="0"/>
    <xf numFmtId="0" fontId="120" fillId="0" borderId="0"/>
    <xf numFmtId="0" fontId="128" fillId="0" borderId="0"/>
    <xf numFmtId="0" fontId="129" fillId="0" borderId="31" applyNumberFormat="0" applyAlignment="0"/>
    <xf numFmtId="0" fontId="102" fillId="0" borderId="0" applyAlignment="0">
      <alignment horizontal="left"/>
    </xf>
    <xf numFmtId="0" fontId="102" fillId="0" borderId="0">
      <alignment horizontal="right"/>
    </xf>
    <xf numFmtId="190" fontId="102" fillId="0" borderId="0">
      <alignment horizontal="right"/>
    </xf>
    <xf numFmtId="187" fontId="130" fillId="0" borderId="0">
      <alignment horizontal="right"/>
    </xf>
    <xf numFmtId="0" fontId="131" fillId="0" borderId="0"/>
    <xf numFmtId="0" fontId="25" fillId="41" borderId="10"/>
    <xf numFmtId="0" fontId="25" fillId="82" borderId="10"/>
    <xf numFmtId="0" fontId="25" fillId="77" borderId="10"/>
    <xf numFmtId="0" fontId="25" fillId="40" borderId="10"/>
    <xf numFmtId="0" fontId="25" fillId="83" borderId="10"/>
    <xf numFmtId="0" fontId="25" fillId="35" borderId="10"/>
    <xf numFmtId="0" fontId="25" fillId="78" borderId="10"/>
    <xf numFmtId="3" fontId="117" fillId="80" borderId="0" applyNumberFormat="0" applyBorder="0"/>
    <xf numFmtId="3" fontId="117" fillId="84" borderId="0" applyNumberFormat="0" applyBorder="0"/>
    <xf numFmtId="3" fontId="117" fillId="85" borderId="0" applyNumberFormat="0" applyBorder="0"/>
    <xf numFmtId="0" fontId="133" fillId="46" borderId="23" applyNumberFormat="0" applyAlignment="0" applyProtection="0"/>
    <xf numFmtId="0" fontId="134" fillId="46" borderId="23" applyNumberFormat="0" applyAlignment="0" applyProtection="0"/>
    <xf numFmtId="0" fontId="135" fillId="86" borderId="23" applyNumberFormat="0" applyAlignment="0" applyProtection="0"/>
    <xf numFmtId="0" fontId="18" fillId="21" borderId="3" applyNumberFormat="0" applyAlignment="0" applyProtection="0"/>
    <xf numFmtId="0" fontId="121" fillId="79" borderId="3" applyNumberFormat="0" applyAlignment="0" applyProtection="0"/>
    <xf numFmtId="0" fontId="18" fillId="21" borderId="3" applyNumberFormat="0" applyAlignment="0" applyProtection="0"/>
    <xf numFmtId="1"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2" fontId="112" fillId="87" borderId="0"/>
    <xf numFmtId="1" fontId="112" fillId="87" borderId="0"/>
    <xf numFmtId="2"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7"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8" borderId="0"/>
    <xf numFmtId="1" fontId="112" fillId="87" borderId="0"/>
    <xf numFmtId="1" fontId="112" fillId="87" borderId="0"/>
    <xf numFmtId="1" fontId="112" fillId="88" borderId="0"/>
    <xf numFmtId="1" fontId="112" fillId="88" borderId="0"/>
    <xf numFmtId="1" fontId="112" fillId="87" borderId="0"/>
    <xf numFmtId="1" fontId="112" fillId="87" borderId="0"/>
    <xf numFmtId="1" fontId="112" fillId="88" borderId="0"/>
    <xf numFmtId="1" fontId="112" fillId="87" borderId="0"/>
    <xf numFmtId="1" fontId="112" fillId="87" borderId="0"/>
    <xf numFmtId="1" fontId="112" fillId="88" borderId="0"/>
    <xf numFmtId="1" fontId="112" fillId="88" borderId="0"/>
    <xf numFmtId="1" fontId="112" fillId="88" borderId="0"/>
    <xf numFmtId="1" fontId="112" fillId="87" borderId="0"/>
    <xf numFmtId="1" fontId="112" fillId="88" borderId="0"/>
    <xf numFmtId="1" fontId="112" fillId="87" borderId="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49" fontId="7" fillId="76" borderId="32">
      <alignment vertical="top" wrapText="1"/>
    </xf>
    <xf numFmtId="0" fontId="136" fillId="89" borderId="33" applyProtection="0">
      <alignment horizontal="center" vertical="center"/>
    </xf>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 fontId="122" fillId="0" borderId="19" applyFont="0" applyFill="0" applyBorder="0" applyAlignment="0">
      <alignment horizontal="center" vertical="center"/>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86" fontId="53"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186"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35" fillId="0" borderId="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124"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9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53"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43" fontId="116"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78" fontId="85" fillId="0" borderId="0">
      <protection locked="0"/>
    </xf>
    <xf numFmtId="0" fontId="86" fillId="0" borderId="0"/>
    <xf numFmtId="0" fontId="87" fillId="0" borderId="0"/>
    <xf numFmtId="179"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5" fillId="0" borderId="0">
      <protection locked="0"/>
    </xf>
    <xf numFmtId="170" fontId="7" fillId="0" borderId="0" applyFont="0" applyFill="0" applyBorder="0" applyAlignment="0" applyProtection="0">
      <alignment wrapText="1"/>
    </xf>
    <xf numFmtId="41" fontId="7" fillId="0" borderId="0" applyFont="0" applyFill="0" applyBorder="0" applyAlignment="0" applyProtection="0"/>
    <xf numFmtId="164"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08" fillId="42"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186"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5" fillId="0" borderId="0">
      <protection locked="0"/>
    </xf>
    <xf numFmtId="0" fontId="88" fillId="0" borderId="0"/>
    <xf numFmtId="11" fontId="7" fillId="0" borderId="0" applyFont="0" applyFill="0" applyBorder="0" applyAlignment="0" applyProtection="0"/>
    <xf numFmtId="11"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89" fillId="0" borderId="0" applyNumberFormat="0" applyFill="0" applyBorder="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90" fillId="0" borderId="0">
      <protection locked="0"/>
    </xf>
    <xf numFmtId="0" fontId="10" fillId="0" borderId="6"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1" fillId="0" borderId="7" applyNumberFormat="0" applyFill="0" applyAlignment="0" applyProtection="0"/>
    <xf numFmtId="0" fontId="90" fillId="0" borderId="0">
      <protection locked="0"/>
    </xf>
    <xf numFmtId="0" fontId="11" fillId="0" borderId="7" applyNumberFormat="0" applyFill="0" applyAlignment="0" applyProtection="0"/>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0" fillId="0" borderId="0">
      <protection locked="0"/>
    </xf>
    <xf numFmtId="0" fontId="90" fillId="0" borderId="0">
      <protection locked="0"/>
    </xf>
    <xf numFmtId="0" fontId="69" fillId="0" borderId="0" applyNumberFormat="0" applyFill="0" applyBorder="0" applyAlignment="0" applyProtection="0"/>
    <xf numFmtId="0" fontId="91" fillId="0" borderId="9" applyNumberFormat="0" applyFill="0" applyAlignment="0" applyProtection="0"/>
    <xf numFmtId="0" fontId="5" fillId="0" borderId="0" applyNumberFormat="0" applyFill="0" applyBorder="0" applyAlignment="0" applyProtection="0">
      <alignment vertical="top"/>
      <protection locked="0"/>
    </xf>
    <xf numFmtId="0" fontId="109"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70"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0" fontId="7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11" fillId="43" borderId="0" applyNumberFormat="0" applyBorder="0" applyAlignment="0" applyProtection="0"/>
    <xf numFmtId="0" fontId="63" fillId="25" borderId="0" applyNumberFormat="0" applyBorder="0" applyAlignment="0" applyProtection="0"/>
    <xf numFmtId="0" fontId="111" fillId="4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111" fillId="43" borderId="0" applyNumberFormat="0" applyBorder="0" applyAlignment="0" applyProtection="0"/>
    <xf numFmtId="0" fontId="111" fillId="43" borderId="0" applyNumberFormat="0" applyBorder="0" applyAlignment="0" applyProtection="0"/>
    <xf numFmtId="0" fontId="1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2" fillId="0" borderId="0"/>
    <xf numFmtId="43" fontId="7" fillId="0" borderId="0"/>
    <xf numFmtId="43" fontId="7" fillId="0" borderId="0"/>
    <xf numFmtId="43" fontId="7" fillId="0" borderId="0"/>
    <xf numFmtId="43" fontId="7" fillId="0" borderId="0"/>
    <xf numFmtId="43" fontId="7" fillId="0" borderId="0"/>
    <xf numFmtId="43" fontId="7" fillId="0" borderId="0"/>
    <xf numFmtId="0" fontId="7"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105" fillId="0" borderId="0"/>
    <xf numFmtId="0" fontId="112" fillId="0" borderId="0"/>
    <xf numFmtId="0" fontId="35" fillId="0" borderId="0"/>
    <xf numFmtId="0" fontId="53" fillId="0" borderId="0" applyFill="0" applyProtection="0"/>
    <xf numFmtId="0" fontId="112" fillId="0" borderId="0"/>
    <xf numFmtId="0" fontId="35" fillId="0" borderId="0"/>
    <xf numFmtId="0" fontId="112" fillId="0" borderId="0"/>
    <xf numFmtId="0" fontId="105" fillId="0" borderId="0"/>
    <xf numFmtId="0" fontId="3" fillId="0" borderId="0"/>
    <xf numFmtId="0" fontId="3" fillId="0" borderId="0"/>
    <xf numFmtId="0" fontId="25" fillId="0" borderId="0"/>
    <xf numFmtId="0" fontId="7" fillId="0" borderId="0"/>
    <xf numFmtId="0" fontId="53" fillId="0" borderId="0" applyFill="0" applyProtection="0"/>
    <xf numFmtId="0" fontId="7" fillId="0" borderId="0"/>
    <xf numFmtId="0" fontId="105" fillId="0" borderId="0"/>
    <xf numFmtId="0" fontId="105" fillId="0" borderId="0"/>
    <xf numFmtId="0" fontId="7"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1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7" fillId="0" borderId="0"/>
    <xf numFmtId="0" fontId="53" fillId="0" borderId="0" applyFill="0" applyProtection="0"/>
    <xf numFmtId="0" fontId="7" fillId="0" borderId="0"/>
    <xf numFmtId="0" fontId="105" fillId="0" borderId="0"/>
    <xf numFmtId="0" fontId="112" fillId="0" borderId="0"/>
    <xf numFmtId="0" fontId="112" fillId="0" borderId="0"/>
    <xf numFmtId="0" fontId="112" fillId="0" borderId="0"/>
    <xf numFmtId="0" fontId="112" fillId="0" borderId="0"/>
    <xf numFmtId="0" fontId="7" fillId="0" borderId="0"/>
    <xf numFmtId="0" fontId="53" fillId="0" borderId="0" applyFill="0" applyProtection="0"/>
    <xf numFmtId="0" fontId="105" fillId="0" borderId="0"/>
    <xf numFmtId="0" fontId="53" fillId="0" borderId="0" applyFill="0" applyProtection="0"/>
    <xf numFmtId="0" fontId="7" fillId="0" borderId="0"/>
    <xf numFmtId="0" fontId="105" fillId="0" borderId="0"/>
    <xf numFmtId="0" fontId="7" fillId="0" borderId="0"/>
    <xf numFmtId="0" fontId="10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2" fillId="0" borderId="0"/>
    <xf numFmtId="0" fontId="105" fillId="0" borderId="0"/>
    <xf numFmtId="0" fontId="105" fillId="0" borderId="0"/>
    <xf numFmtId="0" fontId="105" fillId="0" borderId="0"/>
    <xf numFmtId="0" fontId="112" fillId="0" borderId="0"/>
    <xf numFmtId="0" fontId="105" fillId="0" borderId="0"/>
    <xf numFmtId="0" fontId="112" fillId="0" borderId="0"/>
    <xf numFmtId="0" fontId="105"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107" fillId="52" borderId="0" applyNumberFormat="0" applyBorder="0" applyAlignment="0" applyProtection="0"/>
    <xf numFmtId="0" fontId="107" fillId="56" borderId="0" applyNumberFormat="0" applyBorder="0" applyAlignment="0" applyProtection="0"/>
    <xf numFmtId="0" fontId="107" fillId="68" borderId="0" applyNumberFormat="0" applyBorder="0" applyAlignment="0" applyProtection="0"/>
    <xf numFmtId="0" fontId="107" fillId="49" borderId="0" applyNumberFormat="0" applyBorder="0" applyAlignment="0" applyProtection="0"/>
    <xf numFmtId="0" fontId="107" fillId="53" borderId="0" applyNumberFormat="0" applyBorder="0" applyAlignment="0" applyProtection="0"/>
    <xf numFmtId="0" fontId="107" fillId="57" borderId="0" applyNumberFormat="0" applyBorder="0" applyAlignment="0" applyProtection="0"/>
    <xf numFmtId="0" fontId="107" fillId="61" borderId="0" applyNumberFormat="0" applyBorder="0" applyAlignment="0" applyProtection="0"/>
    <xf numFmtId="0" fontId="107" fillId="65" borderId="0" applyNumberFormat="0" applyBorder="0" applyAlignment="0" applyProtection="0"/>
    <xf numFmtId="0" fontId="107" fillId="69" borderId="0" applyNumberFormat="0" applyBorder="0" applyAlignment="0" applyProtection="0"/>
    <xf numFmtId="0" fontId="137" fillId="44" borderId="0" applyNumberFormat="0" applyBorder="0" applyAlignment="0" applyProtection="0"/>
    <xf numFmtId="0" fontId="138" fillId="46" borderId="23" applyNumberFormat="0" applyAlignment="0" applyProtection="0"/>
    <xf numFmtId="0" fontId="139" fillId="47" borderId="26" applyNumberFormat="0" applyAlignment="0" applyProtection="0"/>
    <xf numFmtId="0" fontId="140" fillId="0" borderId="0" applyNumberFormat="0" applyFill="0" applyBorder="0" applyAlignment="0" applyProtection="0"/>
    <xf numFmtId="0" fontId="108" fillId="42" borderId="0" applyNumberFormat="0" applyBorder="0" applyAlignment="0" applyProtection="0"/>
    <xf numFmtId="0" fontId="141" fillId="0" borderId="20" applyNumberFormat="0" applyFill="0" applyAlignment="0" applyProtection="0"/>
    <xf numFmtId="0" fontId="142" fillId="0" borderId="21" applyNumberFormat="0" applyFill="0" applyAlignment="0" applyProtection="0"/>
    <xf numFmtId="0" fontId="143" fillId="0" borderId="22" applyNumberFormat="0" applyFill="0" applyAlignment="0" applyProtection="0"/>
    <xf numFmtId="0" fontId="143" fillId="0" borderId="0" applyNumberFormat="0" applyFill="0" applyBorder="0" applyAlignment="0" applyProtection="0"/>
    <xf numFmtId="0" fontId="144" fillId="45" borderId="23" applyNumberFormat="0" applyAlignment="0" applyProtection="0"/>
    <xf numFmtId="0" fontId="133" fillId="0" borderId="25" applyNumberFormat="0" applyFill="0" applyAlignment="0" applyProtection="0"/>
    <xf numFmtId="0" fontId="145" fillId="43" borderId="0" applyNumberFormat="0" applyBorder="0" applyAlignment="0" applyProtection="0"/>
    <xf numFmtId="0" fontId="112" fillId="48" borderId="27" applyNumberFormat="0" applyFont="0" applyAlignment="0" applyProtection="0"/>
    <xf numFmtId="0" fontId="146" fillId="46" borderId="24" applyNumberFormat="0" applyAlignment="0" applyProtection="0"/>
    <xf numFmtId="0" fontId="147" fillId="0" borderId="0" applyNumberFormat="0" applyFill="0" applyBorder="0" applyAlignment="0" applyProtection="0"/>
    <xf numFmtId="0" fontId="148" fillId="0" borderId="28" applyNumberFormat="0" applyFill="0" applyAlignment="0" applyProtection="0"/>
    <xf numFmtId="0" fontId="149" fillId="0" borderId="0" applyNumberFormat="0" applyFill="0" applyBorder="0" applyAlignment="0" applyProtection="0"/>
    <xf numFmtId="0" fontId="112" fillId="0" borderId="0"/>
    <xf numFmtId="178" fontId="85" fillId="0" borderId="0">
      <protection locked="0"/>
    </xf>
    <xf numFmtId="176" fontId="112" fillId="0" borderId="0" applyFont="0" applyFill="0" applyBorder="0" applyAlignment="0" applyProtection="0"/>
    <xf numFmtId="178" fontId="85" fillId="0" borderId="0">
      <protection locked="0"/>
    </xf>
    <xf numFmtId="43" fontId="7" fillId="0" borderId="0" applyFont="0" applyFill="0" applyBorder="0" applyAlignment="0" applyProtection="0"/>
    <xf numFmtId="43"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75" fillId="0" borderId="0"/>
    <xf numFmtId="0" fontId="75" fillId="0" borderId="0"/>
    <xf numFmtId="0" fontId="25" fillId="27" borderId="13" applyNumberFormat="0" applyFont="0" applyAlignment="0" applyProtection="0"/>
    <xf numFmtId="10"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9" fontId="7" fillId="0" borderId="0" applyFont="0" applyFill="0" applyBorder="0" applyAlignment="0" applyProtection="0"/>
    <xf numFmtId="9" fontId="112" fillId="0" borderId="0" applyFont="0" applyFill="0" applyBorder="0" applyAlignment="0" applyProtection="0"/>
    <xf numFmtId="9" fontId="112" fillId="0" borderId="0" applyFont="0" applyFill="0" applyBorder="0" applyAlignment="0" applyProtection="0"/>
    <xf numFmtId="0" fontId="93" fillId="0" borderId="0" applyNumberFormat="0" applyFill="0" applyBorder="0" applyAlignment="0" applyProtection="0">
      <alignment horizontal="center"/>
    </xf>
    <xf numFmtId="4" fontId="94" fillId="25" borderId="14" applyNumberFormat="0" applyProtection="0">
      <alignment vertical="center"/>
    </xf>
    <xf numFmtId="4" fontId="95" fillId="28" borderId="14" applyNumberFormat="0" applyProtection="0">
      <alignment vertical="center"/>
    </xf>
    <xf numFmtId="4" fontId="94" fillId="28" borderId="14" applyNumberFormat="0" applyProtection="0">
      <alignment horizontal="left" vertical="center" indent="1"/>
    </xf>
    <xf numFmtId="0" fontId="94" fillId="28" borderId="14" applyNumberFormat="0" applyProtection="0">
      <alignment horizontal="left" vertical="top" indent="1"/>
    </xf>
    <xf numFmtId="4" fontId="94" fillId="29" borderId="0" applyNumberFormat="0" applyProtection="0">
      <alignment horizontal="left" vertical="center" indent="1"/>
    </xf>
    <xf numFmtId="4" fontId="96" fillId="3" borderId="14" applyNumberFormat="0" applyProtection="0">
      <alignment horizontal="right" vertical="center"/>
    </xf>
    <xf numFmtId="4" fontId="96" fillId="9" borderId="14" applyNumberFormat="0" applyProtection="0">
      <alignment horizontal="right" vertical="center"/>
    </xf>
    <xf numFmtId="4" fontId="96" fillId="17" borderId="14" applyNumberFormat="0" applyProtection="0">
      <alignment horizontal="right" vertical="center"/>
    </xf>
    <xf numFmtId="4" fontId="96" fillId="11" borderId="14" applyNumberFormat="0" applyProtection="0">
      <alignment horizontal="right" vertical="center"/>
    </xf>
    <xf numFmtId="4" fontId="96" fillId="15" borderId="14" applyNumberFormat="0" applyProtection="0">
      <alignment horizontal="right" vertical="center"/>
    </xf>
    <xf numFmtId="4" fontId="96" fillId="19" borderId="14" applyNumberFormat="0" applyProtection="0">
      <alignment horizontal="right" vertical="center"/>
    </xf>
    <xf numFmtId="4" fontId="96" fillId="18" borderId="14" applyNumberFormat="0" applyProtection="0">
      <alignment horizontal="right" vertical="center"/>
    </xf>
    <xf numFmtId="4" fontId="96" fillId="30" borderId="14" applyNumberFormat="0" applyProtection="0">
      <alignment horizontal="right" vertical="center"/>
    </xf>
    <xf numFmtId="4" fontId="96" fillId="10" borderId="14" applyNumberFormat="0" applyProtection="0">
      <alignment horizontal="right" vertical="center"/>
    </xf>
    <xf numFmtId="4" fontId="94" fillId="31" borderId="15" applyNumberFormat="0" applyProtection="0">
      <alignment horizontal="left" vertical="center" indent="1"/>
    </xf>
    <xf numFmtId="4" fontId="96" fillId="32" borderId="0" applyNumberFormat="0" applyProtection="0">
      <alignment horizontal="left" vertical="center" indent="1"/>
    </xf>
    <xf numFmtId="4" fontId="97" fillId="33" borderId="0" applyNumberFormat="0" applyProtection="0">
      <alignment horizontal="left" vertical="center" indent="1"/>
    </xf>
    <xf numFmtId="4" fontId="96" fillId="34" borderId="14" applyNumberFormat="0" applyProtection="0">
      <alignment horizontal="right" vertical="center"/>
    </xf>
    <xf numFmtId="4" fontId="96" fillId="32" borderId="0" applyNumberFormat="0" applyProtection="0">
      <alignment horizontal="left" vertical="center" indent="1"/>
    </xf>
    <xf numFmtId="4" fontId="96"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6" fillId="24" borderId="14" applyNumberFormat="0" applyProtection="0">
      <alignment vertical="center"/>
    </xf>
    <xf numFmtId="4" fontId="98" fillId="24" borderId="14" applyNumberFormat="0" applyProtection="0">
      <alignment vertical="center"/>
    </xf>
    <xf numFmtId="4" fontId="96" fillId="24" borderId="14" applyNumberFormat="0" applyProtection="0">
      <alignment horizontal="left" vertical="center" indent="1"/>
    </xf>
    <xf numFmtId="0" fontId="96" fillId="24" borderId="14" applyNumberFormat="0" applyProtection="0">
      <alignment horizontal="left" vertical="top" indent="1"/>
    </xf>
    <xf numFmtId="4" fontId="96" fillId="32" borderId="14" applyNumberFormat="0" applyProtection="0">
      <alignment horizontal="right" vertical="center"/>
    </xf>
    <xf numFmtId="4" fontId="98" fillId="32" borderId="14" applyNumberFormat="0" applyProtection="0">
      <alignment horizontal="right" vertical="center"/>
    </xf>
    <xf numFmtId="4" fontId="96" fillId="34" borderId="14" applyNumberFormat="0" applyProtection="0">
      <alignment horizontal="left" vertical="center" indent="1"/>
    </xf>
    <xf numFmtId="0" fontId="96" fillId="29" borderId="14" applyNumberFormat="0" applyProtection="0">
      <alignment horizontal="left" vertical="top" indent="1"/>
    </xf>
    <xf numFmtId="4" fontId="99" fillId="36" borderId="0" applyNumberFormat="0" applyProtection="0">
      <alignment horizontal="left" vertical="center" indent="1"/>
    </xf>
    <xf numFmtId="4" fontId="81"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112" fillId="0" borderId="0"/>
    <xf numFmtId="0" fontId="112" fillId="0" borderId="0"/>
    <xf numFmtId="0" fontId="112" fillId="0" borderId="0"/>
    <xf numFmtId="0" fontId="114" fillId="0" borderId="0"/>
    <xf numFmtId="0" fontId="114" fillId="0" borderId="0"/>
    <xf numFmtId="0" fontId="112" fillId="0" borderId="0"/>
    <xf numFmtId="0" fontId="7" fillId="0" borderId="0"/>
    <xf numFmtId="0" fontId="7" fillId="0" borderId="0"/>
    <xf numFmtId="0" fontId="112" fillId="0" borderId="0"/>
    <xf numFmtId="0" fontId="112" fillId="0" borderId="0"/>
    <xf numFmtId="0" fontId="73" fillId="0" borderId="0"/>
    <xf numFmtId="0" fontId="7" fillId="0" borderId="0"/>
    <xf numFmtId="0" fontId="7" fillId="0" borderId="0"/>
    <xf numFmtId="0" fontId="76" fillId="0" borderId="0"/>
    <xf numFmtId="0" fontId="76"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76" fillId="0" borderId="0"/>
    <xf numFmtId="0" fontId="112" fillId="0" borderId="0"/>
    <xf numFmtId="0" fontId="76" fillId="0" borderId="0"/>
    <xf numFmtId="0" fontId="112" fillId="0" borderId="0"/>
    <xf numFmtId="0" fontId="112"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0"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90" fillId="0" borderId="0">
      <protection locked="0"/>
    </xf>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 fontId="101" fillId="0" borderId="9"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0" fillId="22" borderId="4" applyNumberFormat="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86" fontId="35" fillId="0" borderId="0" applyFont="0" applyFill="0" applyBorder="0" applyAlignment="0" applyProtection="0"/>
    <xf numFmtId="178" fontId="85"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43"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43" fontId="7" fillId="0" borderId="0"/>
    <xf numFmtId="0" fontId="35" fillId="0" borderId="0"/>
    <xf numFmtId="0" fontId="35" fillId="0" borderId="0"/>
    <xf numFmtId="0" fontId="35" fillId="0" borderId="0"/>
    <xf numFmtId="0" fontId="7" fillId="0" borderId="0"/>
    <xf numFmtId="0" fontId="7" fillId="0" borderId="0"/>
    <xf numFmtId="0" fontId="112" fillId="0" borderId="0"/>
    <xf numFmtId="0" fontId="7" fillId="0" borderId="0"/>
    <xf numFmtId="0" fontId="7" fillId="0" borderId="0"/>
    <xf numFmtId="0" fontId="7" fillId="0" borderId="0"/>
    <xf numFmtId="0" fontId="112" fillId="0" borderId="0"/>
    <xf numFmtId="0" fontId="7" fillId="0" borderId="0"/>
    <xf numFmtId="0" fontId="7" fillId="0" borderId="0"/>
    <xf numFmtId="0" fontId="7" fillId="0" borderId="0"/>
    <xf numFmtId="0" fontId="7" fillId="0" borderId="0"/>
    <xf numFmtId="0" fontId="7" fillId="0" borderId="0"/>
    <xf numFmtId="0" fontId="25" fillId="0" borderId="0"/>
    <xf numFmtId="4" fontId="72" fillId="0" borderId="10" applyFill="0" applyBorder="0" applyProtection="0">
      <alignment horizontal="right" vertical="center"/>
    </xf>
    <xf numFmtId="0" fontId="72" fillId="0" borderId="10" applyNumberFormat="0" applyFill="0" applyAlignment="0" applyProtection="0"/>
    <xf numFmtId="0" fontId="35" fillId="0" borderId="0"/>
    <xf numFmtId="0" fontId="35" fillId="0" borderId="0"/>
    <xf numFmtId="0" fontId="35" fillId="0" borderId="0"/>
    <xf numFmtId="0" fontId="35" fillId="0" borderId="0"/>
    <xf numFmtId="0" fontId="75" fillId="0" borderId="0"/>
    <xf numFmtId="0" fontId="35" fillId="0" borderId="0"/>
    <xf numFmtId="0" fontId="75" fillId="0" borderId="0"/>
    <xf numFmtId="0" fontId="75" fillId="0" borderId="0"/>
    <xf numFmtId="0" fontId="35" fillId="0" borderId="0"/>
    <xf numFmtId="0" fontId="7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2" fillId="0" borderId="0"/>
    <xf numFmtId="0" fontId="35" fillId="0" borderId="0"/>
    <xf numFmtId="0" fontId="35" fillId="0" borderId="0"/>
    <xf numFmtId="0" fontId="35" fillId="0" borderId="0"/>
    <xf numFmtId="0" fontId="10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25" fillId="27" borderId="13" applyNumberFormat="0" applyFont="0" applyAlignment="0" applyProtection="0"/>
    <xf numFmtId="0" fontId="7" fillId="27" borderId="13" applyNumberFormat="0" applyFon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47"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94" fontId="72" fillId="90" borderId="10"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2"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2" fillId="0" borderId="0"/>
    <xf numFmtId="0" fontId="53" fillId="0" borderId="0"/>
    <xf numFmtId="0" fontId="53" fillId="0" borderId="0"/>
    <xf numFmtId="0" fontId="114" fillId="0" borderId="0"/>
    <xf numFmtId="0" fontId="114" fillId="0" borderId="0"/>
    <xf numFmtId="0" fontId="53" fillId="0" borderId="0"/>
    <xf numFmtId="0" fontId="112" fillId="0" borderId="0"/>
    <xf numFmtId="0" fontId="25" fillId="0" borderId="0"/>
    <xf numFmtId="0" fontId="25" fillId="0" borderId="0"/>
    <xf numFmtId="0" fontId="25" fillId="0" borderId="0"/>
    <xf numFmtId="0" fontId="75" fillId="0" borderId="0"/>
    <xf numFmtId="0" fontId="75" fillId="0" borderId="0"/>
    <xf numFmtId="0" fontId="7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10" applyNumberFormat="0" applyFill="0" applyProtection="0">
      <alignment horizontal="right"/>
    </xf>
    <xf numFmtId="0" fontId="7" fillId="0" borderId="10" applyNumberFormat="0" applyFill="0" applyProtection="0">
      <alignment horizontal="right"/>
    </xf>
    <xf numFmtId="0" fontId="28" fillId="91" borderId="10" applyNumberFormat="0" applyProtection="0">
      <alignment horizontal="right"/>
    </xf>
    <xf numFmtId="0" fontId="100" fillId="91" borderId="0" applyNumberFormat="0" applyBorder="0" applyProtection="0">
      <alignment horizontal="left"/>
    </xf>
    <xf numFmtId="0" fontId="28" fillId="91" borderId="10" applyNumberFormat="0" applyProtection="0">
      <alignment horizontal="left"/>
    </xf>
    <xf numFmtId="0" fontId="7" fillId="0" borderId="10" applyNumberFormat="0" applyFill="0" applyProtection="0">
      <alignment horizontal="right"/>
    </xf>
    <xf numFmtId="0" fontId="7" fillId="0" borderId="10" applyNumberFormat="0" applyFill="0" applyProtection="0">
      <alignment horizontal="right"/>
    </xf>
    <xf numFmtId="0" fontId="150" fillId="92" borderId="0" applyNumberFormat="0" applyBorder="0" applyProtection="0">
      <alignment horizontal="left"/>
    </xf>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0" fillId="0" borderId="0">
      <protection locked="0"/>
    </xf>
    <xf numFmtId="0" fontId="23" fillId="0" borderId="5"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5" fillId="0" borderId="0">
      <protection locked="0"/>
    </xf>
    <xf numFmtId="43" fontId="7" fillId="0" borderId="0" applyFont="0" applyFill="0" applyBorder="0" applyAlignment="0" applyProtection="0"/>
    <xf numFmtId="178" fontId="85"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0" fontId="154" fillId="0" borderId="0" applyNumberFormat="0" applyFill="0" applyBorder="0" applyAlignment="0" applyProtection="0"/>
    <xf numFmtId="0" fontId="112" fillId="0" borderId="0"/>
    <xf numFmtId="43" fontId="112" fillId="0" borderId="0" applyFont="0" applyFill="0" applyBorder="0" applyAlignment="0" applyProtection="0"/>
    <xf numFmtId="9" fontId="112" fillId="0" borderId="0" applyFont="0" applyFill="0" applyBorder="0" applyAlignment="0" applyProtection="0"/>
    <xf numFmtId="176" fontId="112" fillId="0" borderId="0" applyFont="0" applyFill="0" applyBorder="0" applyAlignment="0" applyProtection="0"/>
    <xf numFmtId="0" fontId="76" fillId="0" borderId="62" applyNumberFormat="0" applyAlignment="0">
      <alignment vertical="top"/>
    </xf>
    <xf numFmtId="0" fontId="157" fillId="98" borderId="62" applyNumberFormat="0" applyAlignment="0">
      <alignment vertical="top"/>
    </xf>
    <xf numFmtId="0" fontId="76" fillId="98" borderId="62" applyNumberFormat="0" applyAlignment="0">
      <alignment vertical="top"/>
    </xf>
    <xf numFmtId="0" fontId="158" fillId="99" borderId="63" applyNumberFormat="0">
      <alignment vertical="center" wrapText="1"/>
    </xf>
    <xf numFmtId="0" fontId="158" fillId="100" borderId="62" applyNumberFormat="0" applyAlignment="0">
      <alignment vertical="top"/>
    </xf>
    <xf numFmtId="0" fontId="159" fillId="0" borderId="0" applyNumberFormat="0" applyFill="0" applyBorder="0" applyAlignment="0">
      <alignment vertical="top"/>
    </xf>
    <xf numFmtId="43" fontId="112" fillId="0" borderId="0" applyFont="0" applyFill="0" applyBorder="0" applyAlignment="0" applyProtection="0"/>
    <xf numFmtId="0" fontId="112" fillId="0" borderId="0"/>
    <xf numFmtId="0" fontId="112" fillId="0" borderId="0"/>
    <xf numFmtId="0" fontId="2" fillId="0" borderId="0"/>
    <xf numFmtId="0" fontId="4" fillId="0" borderId="0"/>
    <xf numFmtId="0" fontId="4" fillId="0" borderId="0"/>
    <xf numFmtId="0" fontId="4" fillId="0" borderId="0"/>
    <xf numFmtId="0" fontId="154" fillId="0" borderId="0" applyNumberFormat="0" applyFill="0" applyBorder="0" applyAlignment="0" applyProtection="0"/>
    <xf numFmtId="0" fontId="161" fillId="0" borderId="0"/>
    <xf numFmtId="0" fontId="162" fillId="0" borderId="0"/>
    <xf numFmtId="0" fontId="4" fillId="0" borderId="0"/>
    <xf numFmtId="0" fontId="53" fillId="2" borderId="0" applyNumberFormat="0" applyBorder="0" applyAlignment="0" applyProtection="0"/>
    <xf numFmtId="0" fontId="53" fillId="3" borderId="0" applyNumberFormat="0" applyBorder="0" applyAlignment="0" applyProtection="0"/>
    <xf numFmtId="0" fontId="53" fillId="4" borderId="0" applyNumberFormat="0" applyBorder="0" applyAlignment="0" applyProtection="0"/>
    <xf numFmtId="0" fontId="53" fillId="5" borderId="0" applyNumberFormat="0" applyBorder="0" applyAlignment="0" applyProtection="0"/>
    <xf numFmtId="0" fontId="53" fillId="6" borderId="0" applyNumberFormat="0" applyBorder="0" applyAlignment="0" applyProtection="0"/>
    <xf numFmtId="0" fontId="53" fillId="7" borderId="0" applyNumberFormat="0" applyBorder="0" applyAlignment="0" applyProtection="0"/>
    <xf numFmtId="0" fontId="53" fillId="8" borderId="0" applyNumberFormat="0" applyBorder="0" applyAlignment="0" applyProtection="0"/>
    <xf numFmtId="0" fontId="53" fillId="9" borderId="0" applyNumberFormat="0" applyBorder="0" applyAlignment="0" applyProtection="0"/>
    <xf numFmtId="0" fontId="53" fillId="10" borderId="0" applyNumberFormat="0" applyBorder="0" applyAlignment="0" applyProtection="0"/>
    <xf numFmtId="0" fontId="53" fillId="5" borderId="0" applyNumberFormat="0" applyBorder="0" applyAlignment="0" applyProtection="0"/>
    <xf numFmtId="0" fontId="53" fillId="8" borderId="0" applyNumberFormat="0" applyBorder="0" applyAlignment="0" applyProtection="0"/>
    <xf numFmtId="0" fontId="53" fillId="11" borderId="0" applyNumberFormat="0" applyBorder="0" applyAlignment="0" applyProtection="0"/>
    <xf numFmtId="0" fontId="54" fillId="12" borderId="0" applyNumberFormat="0" applyBorder="0" applyAlignment="0" applyProtection="0"/>
    <xf numFmtId="0" fontId="54" fillId="9" borderId="0" applyNumberFormat="0" applyBorder="0" applyAlignment="0" applyProtection="0"/>
    <xf numFmtId="0" fontId="54" fillId="10"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9" borderId="0" applyNumberFormat="0" applyBorder="0" applyAlignment="0" applyProtection="0"/>
    <xf numFmtId="43" fontId="25" fillId="0" borderId="0" applyFont="0" applyFill="0" applyBorder="0" applyAlignment="0" applyProtection="0"/>
    <xf numFmtId="41" fontId="7" fillId="0" borderId="0" applyFont="0" applyFill="0" applyBorder="0" applyAlignment="0" applyProtection="0"/>
    <xf numFmtId="0" fontId="57" fillId="4" borderId="0" applyNumberFormat="0" applyBorder="0" applyAlignment="0" applyProtection="0"/>
    <xf numFmtId="43" fontId="4" fillId="0" borderId="0" applyFont="0" applyFill="0" applyBorder="0" applyAlignment="0" applyProtection="0"/>
    <xf numFmtId="186"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43" fontId="7" fillId="0" borderId="0" applyFont="0" applyFill="0" applyBorder="0" applyAlignment="0" applyProtection="0"/>
    <xf numFmtId="0" fontId="58" fillId="0" borderId="12" applyNumberFormat="0" applyFill="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43"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112" fillId="0" borderId="0"/>
    <xf numFmtId="0" fontId="7" fillId="0" borderId="0"/>
    <xf numFmtId="0" fontId="112" fillId="0" borderId="0"/>
    <xf numFmtId="0" fontId="25" fillId="0" borderId="0"/>
    <xf numFmtId="0" fontId="112" fillId="0" borderId="0"/>
    <xf numFmtId="0" fontId="7" fillId="0" borderId="0"/>
    <xf numFmtId="0" fontId="4" fillId="0" borderId="0"/>
    <xf numFmtId="0" fontId="4" fillId="0" borderId="0"/>
    <xf numFmtId="0" fontId="25" fillId="0" borderId="0"/>
    <xf numFmtId="0" fontId="112" fillId="0" borderId="0"/>
    <xf numFmtId="0" fontId="7" fillId="0" borderId="0"/>
    <xf numFmtId="0" fontId="112" fillId="0" borderId="0"/>
    <xf numFmtId="0" fontId="25" fillId="0" borderId="0"/>
    <xf numFmtId="0" fontId="112" fillId="0" borderId="0"/>
    <xf numFmtId="0" fontId="112" fillId="0" borderId="0"/>
    <xf numFmtId="0" fontId="7" fillId="0" borderId="0"/>
    <xf numFmtId="0" fontId="7" fillId="0" borderId="0"/>
    <xf numFmtId="0" fontId="4" fillId="0" borderId="0"/>
    <xf numFmtId="0" fontId="4" fillId="0" borderId="0"/>
    <xf numFmtId="0" fontId="4"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4" fillId="0" borderId="0"/>
    <xf numFmtId="0" fontId="75"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12"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75" fillId="0" borderId="0"/>
    <xf numFmtId="0" fontId="75" fillId="0" borderId="0"/>
    <xf numFmtId="0" fontId="75" fillId="0" borderId="0"/>
    <xf numFmtId="0" fontId="4" fillId="0" borderId="0"/>
    <xf numFmtId="0" fontId="75"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53"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4"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 fillId="0" borderId="0"/>
    <xf numFmtId="0" fontId="53" fillId="0" borderId="0"/>
    <xf numFmtId="0" fontId="1" fillId="0" borderId="0"/>
    <xf numFmtId="0" fontId="117" fillId="0" borderId="0"/>
    <xf numFmtId="0" fontId="117" fillId="0" borderId="0"/>
    <xf numFmtId="0" fontId="4" fillId="0" borderId="0"/>
    <xf numFmtId="0" fontId="4" fillId="0" borderId="0"/>
    <xf numFmtId="0" fontId="112" fillId="0" borderId="0"/>
    <xf numFmtId="0" fontId="1" fillId="0" borderId="0"/>
    <xf numFmtId="0" fontId="1" fillId="0" borderId="0"/>
    <xf numFmtId="0" fontId="4" fillId="0" borderId="0"/>
    <xf numFmtId="0" fontId="1" fillId="0" borderId="0"/>
    <xf numFmtId="0" fontId="4" fillId="0" borderId="0"/>
    <xf numFmtId="0" fontId="1" fillId="0" borderId="0"/>
    <xf numFmtId="0" fontId="112" fillId="0" borderId="0"/>
    <xf numFmtId="0" fontId="36" fillId="0" borderId="0"/>
    <xf numFmtId="0" fontId="36" fillId="0" borderId="0"/>
    <xf numFmtId="0" fontId="11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12" fillId="0" borderId="0"/>
    <xf numFmtId="0" fontId="1" fillId="0" borderId="0"/>
    <xf numFmtId="0" fontId="75"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64" fillId="21" borderId="3"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53" fillId="0" borderId="0"/>
    <xf numFmtId="0" fontId="114" fillId="0" borderId="0"/>
    <xf numFmtId="0" fontId="53" fillId="0" borderId="0"/>
    <xf numFmtId="0" fontId="114" fillId="0" borderId="0"/>
    <xf numFmtId="0" fontId="53" fillId="0" borderId="0"/>
    <xf numFmtId="0" fontId="114" fillId="0" borderId="0"/>
    <xf numFmtId="0" fontId="114" fillId="0" borderId="0"/>
    <xf numFmtId="0" fontId="114" fillId="0" borderId="0"/>
    <xf numFmtId="0" fontId="114" fillId="0" borderId="0"/>
    <xf numFmtId="0" fontId="53" fillId="0" borderId="0"/>
    <xf numFmtId="0" fontId="114" fillId="0" borderId="0"/>
    <xf numFmtId="0" fontId="114" fillId="0" borderId="0"/>
    <xf numFmtId="0" fontId="53" fillId="0" borderId="0"/>
    <xf numFmtId="0" fontId="114" fillId="0" borderId="0"/>
    <xf numFmtId="0" fontId="53" fillId="0" borderId="0"/>
    <xf numFmtId="0" fontId="25" fillId="0" borderId="0"/>
    <xf numFmtId="0" fontId="112" fillId="0" borderId="0"/>
    <xf numFmtId="0" fontId="25" fillId="0" borderId="0"/>
    <xf numFmtId="0" fontId="112" fillId="0" borderId="0"/>
    <xf numFmtId="0" fontId="112" fillId="0" borderId="0"/>
    <xf numFmtId="0" fontId="53" fillId="0" borderId="0"/>
    <xf numFmtId="0" fontId="53" fillId="0" borderId="0"/>
    <xf numFmtId="0" fontId="112" fillId="0" borderId="0"/>
    <xf numFmtId="0" fontId="25" fillId="0" borderId="0"/>
    <xf numFmtId="0" fontId="25" fillId="0" borderId="0"/>
    <xf numFmtId="0" fontId="25" fillId="0" borderId="0"/>
    <xf numFmtId="0" fontId="112" fillId="0" borderId="0"/>
    <xf numFmtId="0" fontId="25" fillId="0" borderId="0"/>
    <xf numFmtId="0" fontId="112" fillId="0" borderId="0"/>
    <xf numFmtId="0" fontId="25" fillId="0" borderId="0"/>
    <xf numFmtId="0" fontId="112" fillId="0" borderId="0"/>
    <xf numFmtId="0" fontId="25" fillId="0" borderId="0"/>
    <xf numFmtId="0" fontId="25"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25" fillId="0" borderId="0"/>
    <xf numFmtId="0" fontId="112" fillId="0" borderId="0"/>
    <xf numFmtId="0" fontId="112" fillId="0" borderId="0"/>
    <xf numFmtId="0" fontId="25" fillId="0" borderId="0"/>
    <xf numFmtId="0" fontId="112" fillId="0" borderId="0"/>
    <xf numFmtId="0" fontId="112" fillId="0" borderId="0"/>
    <xf numFmtId="0" fontId="28" fillId="37" borderId="16" applyNumberFormat="0" applyProtection="0">
      <alignment horizontal="center" wrapText="1"/>
    </xf>
    <xf numFmtId="0" fontId="7" fillId="0" borderId="10" applyNumberFormat="0" applyFill="0" applyProtection="0">
      <alignment horizontal="right"/>
    </xf>
    <xf numFmtId="0" fontId="28" fillId="37" borderId="17" applyNumberFormat="0" applyAlignment="0" applyProtection="0">
      <alignment wrapText="1"/>
    </xf>
    <xf numFmtId="0" fontId="28" fillId="91" borderId="10" applyNumberFormat="0" applyProtection="0">
      <alignment horizontal="right"/>
    </xf>
    <xf numFmtId="0" fontId="7" fillId="38" borderId="0" applyNumberFormat="0" applyBorder="0">
      <alignment horizontal="center" wrapText="1"/>
    </xf>
    <xf numFmtId="0" fontId="100" fillId="91" borderId="0" applyNumberFormat="0" applyBorder="0" applyProtection="0">
      <alignment horizontal="left"/>
    </xf>
    <xf numFmtId="0" fontId="7" fillId="38" borderId="0" applyNumberFormat="0" applyBorder="0">
      <alignment wrapText="1"/>
    </xf>
    <xf numFmtId="0" fontId="28" fillId="91" borderId="10" applyNumberFormat="0" applyProtection="0">
      <alignment horizontal="left"/>
    </xf>
    <xf numFmtId="0" fontId="7" fillId="0" borderId="0" applyNumberFormat="0" applyFill="0" applyBorder="0" applyProtection="0">
      <alignment horizontal="right" wrapText="1"/>
    </xf>
    <xf numFmtId="0" fontId="7" fillId="0" borderId="10" applyNumberFormat="0" applyFill="0" applyProtection="0">
      <alignment horizontal="right"/>
    </xf>
    <xf numFmtId="181" fontId="7" fillId="0" borderId="0" applyFill="0" applyBorder="0" applyAlignment="0" applyProtection="0">
      <alignment wrapText="1"/>
    </xf>
    <xf numFmtId="0" fontId="150" fillId="92" borderId="0" applyNumberFormat="0" applyBorder="0" applyProtection="0">
      <alignment horizontal="left"/>
    </xf>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 fillId="0" borderId="0" applyNumberFormat="0" applyFill="0" applyBorder="0" applyAlignment="0" applyProtection="0"/>
    <xf numFmtId="0" fontId="84"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4" fillId="3" borderId="0" applyNumberFormat="0" applyBorder="0" applyAlignment="0" applyProtection="0"/>
    <xf numFmtId="0" fontId="68" fillId="3" borderId="0" applyNumberFormat="0" applyBorder="0" applyAlignment="0" applyProtection="0"/>
    <xf numFmtId="0" fontId="1" fillId="0" borderId="0"/>
    <xf numFmtId="0" fontId="154" fillId="0" borderId="0" applyNumberFormat="0" applyFill="0" applyBorder="0" applyAlignment="0" applyProtection="0"/>
  </cellStyleXfs>
  <cellXfs count="278">
    <xf numFmtId="0" fontId="0" fillId="0" borderId="0" xfId="0"/>
    <xf numFmtId="0" fontId="29" fillId="0" borderId="0" xfId="0" applyFont="1"/>
    <xf numFmtId="0" fontId="30" fillId="0" borderId="0" xfId="0" applyFont="1"/>
    <xf numFmtId="0" fontId="30" fillId="0" borderId="0" xfId="767" applyFont="1"/>
    <xf numFmtId="0" fontId="30" fillId="0" borderId="0" xfId="0" applyFont="1" applyAlignment="1">
      <alignment horizontal="right"/>
    </xf>
    <xf numFmtId="0" fontId="30" fillId="0" borderId="0" xfId="0" applyFont="1" applyAlignment="1">
      <alignment wrapText="1"/>
    </xf>
    <xf numFmtId="0" fontId="8" fillId="39" borderId="0" xfId="0" applyFont="1" applyFill="1" applyAlignment="1">
      <alignment horizontal="left"/>
    </xf>
    <xf numFmtId="0" fontId="32" fillId="39" borderId="0" xfId="0" applyFont="1" applyFill="1" applyAlignment="1">
      <alignment horizontal="left"/>
    </xf>
    <xf numFmtId="0" fontId="27" fillId="0" borderId="0" xfId="0" applyFont="1" applyAlignment="1">
      <alignment horizontal="left"/>
    </xf>
    <xf numFmtId="1" fontId="0" fillId="0" borderId="0" xfId="0" applyNumberFormat="1"/>
    <xf numFmtId="169" fontId="0" fillId="0" borderId="0" xfId="0" applyNumberFormat="1"/>
    <xf numFmtId="185" fontId="27" fillId="0" borderId="0" xfId="0" applyNumberFormat="1" applyFont="1"/>
    <xf numFmtId="185" fontId="8" fillId="39" borderId="0" xfId="0" applyNumberFormat="1" applyFont="1" applyFill="1"/>
    <xf numFmtId="185" fontId="80" fillId="39" borderId="0" xfId="0" applyNumberFormat="1" applyFont="1" applyFill="1"/>
    <xf numFmtId="185" fontId="7" fillId="0" borderId="0" xfId="0" applyNumberFormat="1" applyFont="1"/>
    <xf numFmtId="185" fontId="153" fillId="95" borderId="0" xfId="0" applyNumberFormat="1" applyFont="1" applyFill="1"/>
    <xf numFmtId="0" fontId="0" fillId="97" borderId="0" xfId="0" applyFill="1"/>
    <xf numFmtId="185" fontId="155" fillId="88" borderId="35" xfId="0" applyNumberFormat="1" applyFont="1" applyFill="1" applyBorder="1"/>
    <xf numFmtId="185" fontId="155" fillId="97" borderId="35" xfId="0" applyNumberFormat="1" applyFont="1" applyFill="1" applyBorder="1"/>
    <xf numFmtId="185" fontId="4" fillId="97" borderId="36" xfId="0" applyNumberFormat="1" applyFont="1" applyFill="1" applyBorder="1"/>
    <xf numFmtId="185" fontId="4" fillId="88" borderId="36" xfId="0" applyNumberFormat="1" applyFont="1" applyFill="1" applyBorder="1"/>
    <xf numFmtId="0" fontId="0" fillId="88" borderId="38" xfId="0" applyFill="1" applyBorder="1"/>
    <xf numFmtId="0" fontId="151" fillId="94" borderId="34" xfId="0" applyFont="1" applyFill="1" applyBorder="1" applyAlignment="1">
      <alignment horizontal="center" vertical="center" wrapText="1"/>
    </xf>
    <xf numFmtId="0" fontId="151" fillId="96" borderId="35" xfId="881" applyFont="1" applyFill="1" applyBorder="1"/>
    <xf numFmtId="0" fontId="151" fillId="96" borderId="36" xfId="881" applyFont="1" applyFill="1" applyBorder="1"/>
    <xf numFmtId="0" fontId="151" fillId="95" borderId="35" xfId="881" applyFont="1" applyFill="1" applyBorder="1"/>
    <xf numFmtId="0" fontId="151" fillId="95" borderId="36" xfId="881" applyFont="1" applyFill="1" applyBorder="1"/>
    <xf numFmtId="185" fontId="151" fillId="96" borderId="35" xfId="881" applyNumberFormat="1" applyFont="1" applyFill="1" applyBorder="1"/>
    <xf numFmtId="185" fontId="151" fillId="96" borderId="36" xfId="881" applyNumberFormat="1" applyFont="1" applyFill="1" applyBorder="1"/>
    <xf numFmtId="0" fontId="4" fillId="88" borderId="0" xfId="0" applyFont="1" applyFill="1"/>
    <xf numFmtId="0" fontId="151" fillId="97" borderId="35" xfId="881" applyFont="1" applyFill="1" applyBorder="1"/>
    <xf numFmtId="0" fontId="151" fillId="97" borderId="36" xfId="881" applyFont="1" applyFill="1" applyBorder="1"/>
    <xf numFmtId="185" fontId="4" fillId="97" borderId="0" xfId="881" applyNumberFormat="1" applyFont="1" applyFill="1" applyAlignment="1">
      <alignment horizontal="center" vertical="center"/>
    </xf>
    <xf numFmtId="0" fontId="4" fillId="97" borderId="35" xfId="881" applyFont="1" applyFill="1" applyBorder="1" applyAlignment="1">
      <alignment horizontal="left"/>
    </xf>
    <xf numFmtId="0" fontId="4" fillId="88" borderId="35" xfId="881" applyFont="1" applyFill="1" applyBorder="1" applyAlignment="1">
      <alignment horizontal="left"/>
    </xf>
    <xf numFmtId="0" fontId="151" fillId="88" borderId="35" xfId="881" applyFont="1" applyFill="1" applyBorder="1"/>
    <xf numFmtId="0" fontId="151" fillId="88" borderId="36" xfId="881" applyFont="1" applyFill="1" applyBorder="1"/>
    <xf numFmtId="0" fontId="151" fillId="88" borderId="37" xfId="881" applyFont="1" applyFill="1" applyBorder="1"/>
    <xf numFmtId="0" fontId="151" fillId="88" borderId="38" xfId="881" applyFont="1" applyFill="1" applyBorder="1"/>
    <xf numFmtId="0" fontId="4" fillId="88" borderId="38" xfId="0" applyFont="1" applyFill="1" applyBorder="1"/>
    <xf numFmtId="0" fontId="151" fillId="88" borderId="39" xfId="881" applyFont="1" applyFill="1" applyBorder="1"/>
    <xf numFmtId="0" fontId="4" fillId="0" borderId="0" xfId="0" applyFont="1"/>
    <xf numFmtId="0" fontId="0" fillId="0" borderId="10" xfId="0" applyBorder="1" applyAlignment="1">
      <alignment vertical="center"/>
    </xf>
    <xf numFmtId="0" fontId="4" fillId="87" borderId="10" xfId="0" applyFont="1" applyFill="1" applyBorder="1" applyAlignment="1">
      <alignment vertical="center" wrapText="1"/>
    </xf>
    <xf numFmtId="0" fontId="4" fillId="87" borderId="10" xfId="0" applyFont="1" applyFill="1" applyBorder="1" applyAlignment="1">
      <alignment vertical="center"/>
    </xf>
    <xf numFmtId="0" fontId="4" fillId="87" borderId="0" xfId="0" applyFont="1" applyFill="1"/>
    <xf numFmtId="2" fontId="0" fillId="0" borderId="10" xfId="0" applyNumberFormat="1" applyBorder="1" applyAlignment="1">
      <alignment vertical="center"/>
    </xf>
    <xf numFmtId="0" fontId="4" fillId="94" borderId="40" xfId="0" applyFont="1" applyFill="1" applyBorder="1" applyAlignment="1">
      <alignment horizontal="center" vertical="center" wrapText="1"/>
    </xf>
    <xf numFmtId="2" fontId="0" fillId="0" borderId="41" xfId="0" applyNumberFormat="1" applyBorder="1"/>
    <xf numFmtId="2" fontId="4" fillId="88" borderId="41" xfId="881" applyNumberFormat="1" applyFont="1" applyFill="1" applyBorder="1"/>
    <xf numFmtId="2" fontId="0" fillId="97" borderId="41" xfId="0" applyNumberFormat="1" applyFill="1" applyBorder="1"/>
    <xf numFmtId="2" fontId="4" fillId="97" borderId="41" xfId="881" applyNumberFormat="1" applyFont="1" applyFill="1" applyBorder="1"/>
    <xf numFmtId="0" fontId="4" fillId="97" borderId="41" xfId="881" applyFont="1" applyFill="1" applyBorder="1"/>
    <xf numFmtId="0" fontId="4" fillId="88" borderId="41" xfId="881" applyFont="1" applyFill="1" applyBorder="1"/>
    <xf numFmtId="0" fontId="0" fillId="97" borderId="41" xfId="0" applyFill="1" applyBorder="1"/>
    <xf numFmtId="0" fontId="4" fillId="94" borderId="40" xfId="0" applyFont="1" applyFill="1" applyBorder="1" applyAlignment="1">
      <alignment horizontal="left" vertical="center" wrapText="1"/>
    </xf>
    <xf numFmtId="185" fontId="4" fillId="97" borderId="41" xfId="881" applyNumberFormat="1" applyFont="1" applyFill="1" applyBorder="1" applyAlignment="1">
      <alignment horizontal="center"/>
    </xf>
    <xf numFmtId="2" fontId="4" fillId="97" borderId="43" xfId="881" applyNumberFormat="1" applyFont="1" applyFill="1" applyBorder="1"/>
    <xf numFmtId="2" fontId="4" fillId="88" borderId="43" xfId="881" applyNumberFormat="1" applyFont="1" applyFill="1" applyBorder="1"/>
    <xf numFmtId="2" fontId="0" fillId="97" borderId="43" xfId="0" applyNumberFormat="1" applyFill="1" applyBorder="1"/>
    <xf numFmtId="0" fontId="4" fillId="97" borderId="43" xfId="881" applyFont="1" applyFill="1" applyBorder="1"/>
    <xf numFmtId="168" fontId="4" fillId="97" borderId="41" xfId="0" applyNumberFormat="1" applyFont="1" applyFill="1" applyBorder="1"/>
    <xf numFmtId="0" fontId="4" fillId="94" borderId="45" xfId="0" applyFont="1" applyFill="1" applyBorder="1" applyAlignment="1">
      <alignment horizontal="center" vertical="center" wrapText="1"/>
    </xf>
    <xf numFmtId="0" fontId="0" fillId="97" borderId="46" xfId="0" applyFill="1" applyBorder="1"/>
    <xf numFmtId="168" fontId="4" fillId="97" borderId="46" xfId="768" applyNumberFormat="1" applyFill="1" applyBorder="1"/>
    <xf numFmtId="2" fontId="0" fillId="0" borderId="0" xfId="0" applyNumberFormat="1"/>
    <xf numFmtId="0" fontId="106" fillId="93" borderId="48" xfId="0" applyFont="1" applyFill="1" applyBorder="1" applyAlignment="1">
      <alignment horizontal="left" vertical="center"/>
    </xf>
    <xf numFmtId="0" fontId="106" fillId="93" borderId="49" xfId="0" applyFont="1" applyFill="1" applyBorder="1" applyAlignment="1">
      <alignment horizontal="left" vertical="center"/>
    </xf>
    <xf numFmtId="0" fontId="106" fillId="93" borderId="50" xfId="0" applyFont="1" applyFill="1" applyBorder="1" applyAlignment="1">
      <alignment horizontal="left" vertical="center"/>
    </xf>
    <xf numFmtId="0" fontId="106" fillId="93" borderId="50" xfId="0" applyFont="1" applyFill="1" applyBorder="1" applyAlignment="1">
      <alignment horizontal="center" vertical="center"/>
    </xf>
    <xf numFmtId="0" fontId="106" fillId="93" borderId="50" xfId="768" applyFont="1" applyFill="1" applyBorder="1" applyAlignment="1">
      <alignment horizontal="center" vertical="center" wrapText="1"/>
    </xf>
    <xf numFmtId="0" fontId="106" fillId="93" borderId="49" xfId="768" applyFont="1" applyFill="1" applyBorder="1" applyAlignment="1">
      <alignment horizontal="center" vertical="center" wrapText="1"/>
    </xf>
    <xf numFmtId="0" fontId="106" fillId="93" borderId="51" xfId="768" applyFont="1" applyFill="1" applyBorder="1" applyAlignment="1">
      <alignment horizontal="center" vertical="center" wrapText="1"/>
    </xf>
    <xf numFmtId="0" fontId="106" fillId="93" borderId="52" xfId="768" applyFont="1" applyFill="1" applyBorder="1" applyAlignment="1">
      <alignment horizontal="center" vertical="center" wrapText="1"/>
    </xf>
    <xf numFmtId="0" fontId="106" fillId="93" borderId="53" xfId="0" applyFont="1" applyFill="1" applyBorder="1" applyAlignment="1">
      <alignment horizontal="center" vertical="center" wrapText="1"/>
    </xf>
    <xf numFmtId="0" fontId="4" fillId="94" borderId="54" xfId="0" applyFont="1" applyFill="1" applyBorder="1" applyAlignment="1">
      <alignment horizontal="left" vertical="center" wrapText="1"/>
    </xf>
    <xf numFmtId="0" fontId="4" fillId="94" borderId="55" xfId="0" applyFont="1" applyFill="1" applyBorder="1" applyAlignment="1">
      <alignment horizontal="center" vertical="center" wrapText="1"/>
    </xf>
    <xf numFmtId="0" fontId="4" fillId="88" borderId="46" xfId="881" applyFont="1" applyFill="1" applyBorder="1"/>
    <xf numFmtId="0" fontId="4" fillId="97" borderId="46" xfId="881" applyFont="1" applyFill="1" applyBorder="1"/>
    <xf numFmtId="168" fontId="4" fillId="97" borderId="41" xfId="881" applyNumberFormat="1" applyFont="1" applyFill="1" applyBorder="1"/>
    <xf numFmtId="0" fontId="4" fillId="88" borderId="42" xfId="881" applyFont="1" applyFill="1" applyBorder="1"/>
    <xf numFmtId="0" fontId="4" fillId="88" borderId="37" xfId="881" applyFont="1" applyFill="1" applyBorder="1" applyAlignment="1">
      <alignment horizontal="left"/>
    </xf>
    <xf numFmtId="185" fontId="4" fillId="88" borderId="38" xfId="881" applyNumberFormat="1" applyFont="1" applyFill="1" applyBorder="1" applyAlignment="1">
      <alignment horizontal="left"/>
    </xf>
    <xf numFmtId="185" fontId="4" fillId="88" borderId="38" xfId="881" applyNumberFormat="1" applyFont="1" applyFill="1" applyBorder="1" applyAlignment="1">
      <alignment horizontal="center" vertical="center"/>
    </xf>
    <xf numFmtId="185" fontId="0" fillId="88" borderId="42" xfId="0" applyNumberFormat="1" applyFill="1" applyBorder="1" applyAlignment="1">
      <alignment horizontal="center"/>
    </xf>
    <xf numFmtId="2" fontId="0" fillId="88" borderId="38" xfId="0" applyNumberFormat="1" applyFill="1" applyBorder="1"/>
    <xf numFmtId="2" fontId="0" fillId="88" borderId="42" xfId="0" applyNumberFormat="1" applyFill="1" applyBorder="1"/>
    <xf numFmtId="2" fontId="0" fillId="88" borderId="44" xfId="0" applyNumberFormat="1" applyFill="1" applyBorder="1"/>
    <xf numFmtId="0" fontId="0" fillId="0" borderId="0" xfId="0" applyAlignment="1">
      <alignment vertical="center"/>
    </xf>
    <xf numFmtId="0" fontId="151" fillId="0" borderId="0" xfId="0" applyFont="1" applyAlignment="1">
      <alignment horizontal="center" vertical="center" wrapText="1"/>
    </xf>
    <xf numFmtId="0" fontId="156" fillId="39" borderId="0" xfId="0" quotePrefix="1" applyFont="1" applyFill="1" applyAlignment="1">
      <alignment horizontal="left" vertical="top"/>
    </xf>
    <xf numFmtId="0" fontId="153" fillId="0" borderId="0" xfId="0" applyFont="1"/>
    <xf numFmtId="0" fontId="153" fillId="0" borderId="0" xfId="0" applyFont="1" applyAlignment="1">
      <alignment horizontal="left"/>
    </xf>
    <xf numFmtId="0" fontId="151" fillId="94" borderId="35" xfId="0" applyFont="1" applyFill="1" applyBorder="1" applyAlignment="1">
      <alignment horizontal="center" vertical="center" wrapText="1"/>
    </xf>
    <xf numFmtId="0" fontId="151" fillId="97" borderId="38" xfId="0" applyFont="1" applyFill="1" applyBorder="1" applyAlignment="1">
      <alignment horizontal="center" vertical="center" wrapText="1"/>
    </xf>
    <xf numFmtId="0" fontId="152" fillId="93" borderId="56" xfId="0" applyFont="1" applyFill="1" applyBorder="1" applyAlignment="1">
      <alignment horizontal="center" vertical="center" wrapText="1"/>
    </xf>
    <xf numFmtId="0" fontId="152" fillId="93" borderId="57" xfId="0" applyFont="1" applyFill="1" applyBorder="1" applyAlignment="1">
      <alignment horizontal="center" vertical="center" wrapText="1"/>
    </xf>
    <xf numFmtId="0" fontId="152" fillId="93" borderId="57" xfId="768" applyFont="1" applyFill="1" applyBorder="1" applyAlignment="1">
      <alignment horizontal="center" vertical="center" wrapText="1"/>
    </xf>
    <xf numFmtId="185" fontId="151" fillId="97" borderId="38" xfId="0" applyNumberFormat="1" applyFont="1" applyFill="1" applyBorder="1" applyAlignment="1">
      <alignment horizontal="center" vertical="center" wrapText="1"/>
    </xf>
    <xf numFmtId="0" fontId="0" fillId="97" borderId="58" xfId="0" applyFill="1" applyBorder="1" applyAlignment="1">
      <alignment vertical="center" wrapText="1"/>
    </xf>
    <xf numFmtId="0" fontId="152" fillId="93" borderId="59" xfId="0" applyFont="1" applyFill="1" applyBorder="1" applyAlignment="1">
      <alignment horizontal="center" vertical="center" wrapText="1"/>
    </xf>
    <xf numFmtId="0" fontId="151" fillId="94" borderId="41" xfId="0" applyFont="1" applyFill="1" applyBorder="1" applyAlignment="1">
      <alignment horizontal="center" vertical="center" wrapText="1"/>
    </xf>
    <xf numFmtId="0" fontId="152" fillId="93" borderId="60" xfId="0" applyFont="1" applyFill="1" applyBorder="1" applyAlignment="1">
      <alignment horizontal="center" vertical="center" wrapText="1"/>
    </xf>
    <xf numFmtId="0" fontId="151" fillId="94" borderId="46" xfId="0" applyFont="1" applyFill="1" applyBorder="1" applyAlignment="1">
      <alignment horizontal="center" vertical="center" wrapText="1"/>
    </xf>
    <xf numFmtId="0" fontId="152" fillId="93" borderId="61" xfId="0" applyFont="1" applyFill="1" applyBorder="1" applyAlignment="1">
      <alignment horizontal="center" vertical="center" wrapText="1"/>
    </xf>
    <xf numFmtId="0" fontId="151" fillId="94" borderId="43" xfId="0" applyFont="1" applyFill="1" applyBorder="1" applyAlignment="1">
      <alignment horizontal="center" vertical="center" wrapText="1"/>
    </xf>
    <xf numFmtId="0" fontId="152" fillId="93" borderId="61" xfId="768" applyFont="1" applyFill="1" applyBorder="1" applyAlignment="1">
      <alignment horizontal="center" vertical="center" wrapText="1"/>
    </xf>
    <xf numFmtId="0" fontId="152" fillId="93" borderId="59" xfId="768" applyFont="1" applyFill="1" applyBorder="1" applyAlignment="1">
      <alignment horizontal="center" vertical="center" wrapText="1"/>
    </xf>
    <xf numFmtId="0" fontId="152" fillId="93" borderId="60" xfId="768" applyFont="1" applyFill="1" applyBorder="1" applyAlignment="1">
      <alignment horizontal="center" vertical="center" wrapText="1"/>
    </xf>
    <xf numFmtId="0" fontId="148" fillId="0" borderId="0" xfId="54498" applyFont="1" applyAlignment="1">
      <alignment horizontal="center"/>
    </xf>
    <xf numFmtId="0" fontId="4" fillId="87" borderId="10" xfId="0" applyFont="1" applyFill="1" applyBorder="1"/>
    <xf numFmtId="0" fontId="0" fillId="0" borderId="10" xfId="0" applyBorder="1"/>
    <xf numFmtId="0" fontId="0" fillId="87" borderId="10" xfId="0" applyFill="1" applyBorder="1"/>
    <xf numFmtId="0" fontId="112" fillId="0" borderId="0" xfId="54509"/>
    <xf numFmtId="0" fontId="112" fillId="0" borderId="0" xfId="54510"/>
    <xf numFmtId="0" fontId="4" fillId="0" borderId="10" xfId="0" applyFont="1" applyBorder="1"/>
    <xf numFmtId="196" fontId="0" fillId="0" borderId="10" xfId="0" applyNumberFormat="1" applyBorder="1"/>
    <xf numFmtId="0" fontId="4" fillId="87" borderId="10" xfId="0" applyFont="1" applyFill="1" applyBorder="1" applyAlignment="1">
      <alignment wrapText="1"/>
    </xf>
    <xf numFmtId="168" fontId="4" fillId="88" borderId="46" xfId="768" applyNumberFormat="1" applyFill="1" applyBorder="1"/>
    <xf numFmtId="168" fontId="0" fillId="97" borderId="46" xfId="0" applyNumberFormat="1" applyFill="1" applyBorder="1"/>
    <xf numFmtId="168" fontId="4" fillId="97" borderId="46" xfId="0" applyNumberFormat="1" applyFont="1" applyFill="1" applyBorder="1"/>
    <xf numFmtId="168" fontId="0" fillId="88" borderId="47" xfId="0" applyNumberFormat="1" applyFill="1" applyBorder="1"/>
    <xf numFmtId="196" fontId="4" fillId="88" borderId="46" xfId="881" applyNumberFormat="1" applyFont="1" applyFill="1" applyBorder="1"/>
    <xf numFmtId="185" fontId="155" fillId="97" borderId="38" xfId="0" applyNumberFormat="1" applyFont="1" applyFill="1" applyBorder="1"/>
    <xf numFmtId="0" fontId="4" fillId="97" borderId="0" xfId="0" applyFont="1" applyFill="1" applyAlignment="1">
      <alignment horizontal="left" vertical="center" wrapText="1"/>
    </xf>
    <xf numFmtId="185" fontId="4" fillId="97" borderId="0" xfId="0" applyNumberFormat="1" applyFont="1" applyFill="1" applyAlignment="1">
      <alignment horizontal="left" vertical="center" wrapText="1"/>
    </xf>
    <xf numFmtId="0" fontId="4" fillId="97" borderId="0" xfId="0" applyFont="1" applyFill="1" applyAlignment="1">
      <alignment horizontal="center" vertical="center" wrapText="1"/>
    </xf>
    <xf numFmtId="168" fontId="4" fillId="97" borderId="0" xfId="0" applyNumberFormat="1" applyFont="1" applyFill="1" applyAlignment="1">
      <alignment horizontal="center" vertical="center" wrapText="1"/>
    </xf>
    <xf numFmtId="0" fontId="106" fillId="93" borderId="0" xfId="0" applyFont="1" applyFill="1" applyAlignment="1">
      <alignment horizontal="center" vertical="center" wrapText="1"/>
    </xf>
    <xf numFmtId="198" fontId="0" fillId="0" borderId="0" xfId="0" applyNumberFormat="1"/>
    <xf numFmtId="196" fontId="0" fillId="88" borderId="38" xfId="0" applyNumberFormat="1" applyFill="1" applyBorder="1"/>
    <xf numFmtId="0" fontId="4" fillId="94" borderId="0" xfId="0" applyFont="1" applyFill="1" applyAlignment="1">
      <alignment horizontal="center" vertical="center" wrapText="1"/>
    </xf>
    <xf numFmtId="0" fontId="0" fillId="0" borderId="0" xfId="0" applyAlignment="1">
      <alignment horizontal="left"/>
    </xf>
    <xf numFmtId="0" fontId="4" fillId="97" borderId="65" xfId="0" applyFont="1" applyFill="1" applyBorder="1" applyAlignment="1">
      <alignment horizontal="center" vertical="center" wrapText="1"/>
    </xf>
    <xf numFmtId="0" fontId="4" fillId="97" borderId="66" xfId="0" applyFont="1" applyFill="1" applyBorder="1" applyAlignment="1">
      <alignment horizontal="center" vertical="center" wrapText="1"/>
    </xf>
    <xf numFmtId="168" fontId="4" fillId="97" borderId="66" xfId="0" applyNumberFormat="1" applyFont="1" applyFill="1" applyBorder="1" applyAlignment="1">
      <alignment horizontal="center" vertical="center" wrapText="1"/>
    </xf>
    <xf numFmtId="0" fontId="4" fillId="97" borderId="67" xfId="0" applyFont="1" applyFill="1" applyBorder="1" applyAlignment="1">
      <alignment horizontal="center" vertical="center" wrapText="1"/>
    </xf>
    <xf numFmtId="2" fontId="0" fillId="0" borderId="0" xfId="0" applyNumberFormat="1" applyAlignment="1">
      <alignment vertical="center"/>
    </xf>
    <xf numFmtId="196" fontId="0" fillId="0" borderId="0" xfId="0" applyNumberFormat="1"/>
    <xf numFmtId="0" fontId="4" fillId="87" borderId="68" xfId="0" applyFont="1" applyFill="1" applyBorder="1" applyAlignment="1">
      <alignment vertical="center"/>
    </xf>
    <xf numFmtId="0" fontId="4" fillId="87" borderId="70" xfId="0" applyFont="1" applyFill="1" applyBorder="1" applyAlignment="1">
      <alignment vertical="center"/>
    </xf>
    <xf numFmtId="0" fontId="152" fillId="96" borderId="38" xfId="0" applyFont="1" applyFill="1" applyBorder="1"/>
    <xf numFmtId="197" fontId="151" fillId="96" borderId="38" xfId="0" applyNumberFormat="1" applyFont="1" applyFill="1" applyBorder="1"/>
    <xf numFmtId="0" fontId="151" fillId="96" borderId="38" xfId="0" applyFont="1" applyFill="1" applyBorder="1"/>
    <xf numFmtId="0" fontId="0" fillId="0" borderId="38" xfId="0" applyBorder="1"/>
    <xf numFmtId="0" fontId="0" fillId="97" borderId="38" xfId="0" applyFill="1" applyBorder="1"/>
    <xf numFmtId="0" fontId="4" fillId="94" borderId="64" xfId="0" applyFont="1" applyFill="1" applyBorder="1" applyAlignment="1">
      <alignment horizontal="left" vertical="center" wrapText="1"/>
    </xf>
    <xf numFmtId="0" fontId="4" fillId="94" borderId="64" xfId="0" applyFont="1" applyFill="1" applyBorder="1" applyAlignment="1">
      <alignment horizontal="center" vertical="center" wrapText="1"/>
    </xf>
    <xf numFmtId="0" fontId="106" fillId="93" borderId="64" xfId="0" applyFont="1" applyFill="1" applyBorder="1" applyAlignment="1">
      <alignment horizontal="left" vertical="center"/>
    </xf>
    <xf numFmtId="0" fontId="106" fillId="93" borderId="64" xfId="0" applyFont="1" applyFill="1" applyBorder="1" applyAlignment="1">
      <alignment horizontal="center" vertical="center"/>
    </xf>
    <xf numFmtId="0" fontId="106" fillId="93" borderId="64" xfId="768" applyFont="1" applyFill="1" applyBorder="1" applyAlignment="1">
      <alignment horizontal="center" vertical="center" wrapText="1"/>
    </xf>
    <xf numFmtId="0" fontId="106" fillId="93" borderId="64" xfId="0" applyFont="1" applyFill="1" applyBorder="1" applyAlignment="1">
      <alignment horizontal="center" vertical="center" wrapText="1"/>
    </xf>
    <xf numFmtId="0" fontId="160" fillId="94" borderId="64" xfId="0" applyFont="1" applyFill="1" applyBorder="1" applyAlignment="1">
      <alignment horizontal="center" vertical="center" wrapText="1"/>
    </xf>
    <xf numFmtId="185" fontId="4" fillId="94" borderId="64" xfId="747" applyNumberFormat="1" applyFont="1" applyFill="1" applyBorder="1" applyAlignment="1">
      <alignment horizontal="center" vertical="center" wrapText="1"/>
    </xf>
    <xf numFmtId="0" fontId="154" fillId="0" borderId="0" xfId="54497"/>
    <xf numFmtId="168" fontId="0" fillId="0" borderId="0" xfId="0" applyNumberFormat="1"/>
    <xf numFmtId="2" fontId="4" fillId="88" borderId="0" xfId="881" applyNumberFormat="1" applyFont="1" applyFill="1"/>
    <xf numFmtId="2" fontId="0" fillId="97" borderId="0" xfId="0" applyNumberFormat="1" applyFill="1"/>
    <xf numFmtId="2" fontId="4" fillId="97" borderId="0" xfId="881" applyNumberFormat="1" applyFont="1" applyFill="1"/>
    <xf numFmtId="168" fontId="4" fillId="97" borderId="0" xfId="0" applyNumberFormat="1" applyFont="1" applyFill="1"/>
    <xf numFmtId="0" fontId="4" fillId="97" borderId="0" xfId="881" applyFont="1" applyFill="1"/>
    <xf numFmtId="0" fontId="0" fillId="88" borderId="0" xfId="0" applyFill="1"/>
    <xf numFmtId="168" fontId="4" fillId="97" borderId="43" xfId="768" applyNumberFormat="1" applyFill="1" applyBorder="1"/>
    <xf numFmtId="168" fontId="4" fillId="88" borderId="43" xfId="768" applyNumberFormat="1" applyFill="1" applyBorder="1"/>
    <xf numFmtId="168" fontId="0" fillId="97" borderId="43" xfId="0" applyNumberFormat="1" applyFill="1" applyBorder="1"/>
    <xf numFmtId="168" fontId="4" fillId="97" borderId="36" xfId="768" applyNumberFormat="1" applyFill="1" applyBorder="1"/>
    <xf numFmtId="168" fontId="4" fillId="88" borderId="36" xfId="768" applyNumberFormat="1" applyFill="1" applyBorder="1"/>
    <xf numFmtId="168" fontId="4" fillId="97" borderId="36" xfId="0" applyNumberFormat="1" applyFont="1" applyFill="1" applyBorder="1"/>
    <xf numFmtId="168" fontId="4" fillId="88" borderId="39" xfId="0" applyNumberFormat="1" applyFont="1" applyFill="1" applyBorder="1"/>
    <xf numFmtId="185" fontId="4" fillId="97" borderId="0" xfId="881" applyNumberFormat="1" applyFont="1" applyFill="1" applyAlignment="1">
      <alignment horizontal="left"/>
    </xf>
    <xf numFmtId="185" fontId="4" fillId="88" borderId="0" xfId="881" applyNumberFormat="1" applyFont="1" applyFill="1" applyAlignment="1">
      <alignment horizontal="left"/>
    </xf>
    <xf numFmtId="185" fontId="4" fillId="88" borderId="0" xfId="881" applyNumberFormat="1" applyFont="1" applyFill="1" applyAlignment="1">
      <alignment horizontal="center" vertical="center"/>
    </xf>
    <xf numFmtId="196" fontId="4" fillId="88" borderId="0" xfId="881" applyNumberFormat="1" applyFont="1" applyFill="1"/>
    <xf numFmtId="0" fontId="4" fillId="88" borderId="0" xfId="881" applyFont="1" applyFill="1"/>
    <xf numFmtId="168" fontId="4" fillId="97" borderId="0" xfId="881" applyNumberFormat="1" applyFont="1" applyFill="1"/>
    <xf numFmtId="0" fontId="4" fillId="0" borderId="38" xfId="0" applyFont="1" applyBorder="1"/>
    <xf numFmtId="0" fontId="152" fillId="93" borderId="49" xfId="0" applyFont="1" applyFill="1" applyBorder="1" applyAlignment="1">
      <alignment horizontal="center" vertical="center" wrapText="1"/>
    </xf>
    <xf numFmtId="0" fontId="152" fillId="93" borderId="49" xfId="43506" applyFont="1" applyFill="1" applyBorder="1" applyAlignment="1">
      <alignment horizontal="center" vertical="center" wrapText="1"/>
    </xf>
    <xf numFmtId="0" fontId="152" fillId="93" borderId="71" xfId="43506" applyFont="1" applyFill="1" applyBorder="1" applyAlignment="1">
      <alignment horizontal="center" vertical="center" wrapText="1"/>
    </xf>
    <xf numFmtId="0" fontId="151" fillId="94" borderId="0" xfId="0" applyFont="1" applyFill="1" applyAlignment="1">
      <alignment horizontal="center" vertical="center" wrapText="1"/>
    </xf>
    <xf numFmtId="0" fontId="151" fillId="94" borderId="72" xfId="0" applyFont="1" applyFill="1" applyBorder="1" applyAlignment="1">
      <alignment horizontal="center" vertical="center" wrapText="1"/>
    </xf>
    <xf numFmtId="0" fontId="151" fillId="97" borderId="35" xfId="0" applyFont="1" applyFill="1" applyBorder="1" applyAlignment="1">
      <alignment horizontal="center" vertical="center" wrapText="1"/>
    </xf>
    <xf numFmtId="0" fontId="151" fillId="97" borderId="0" xfId="0" applyFont="1" applyFill="1" applyAlignment="1">
      <alignment horizontal="center" vertical="center" wrapText="1"/>
    </xf>
    <xf numFmtId="185" fontId="151" fillId="97" borderId="0" xfId="0" applyNumberFormat="1" applyFont="1" applyFill="1" applyAlignment="1">
      <alignment horizontal="center" vertical="center" wrapText="1"/>
    </xf>
    <xf numFmtId="0" fontId="151" fillId="96" borderId="0" xfId="0" applyFont="1" applyFill="1"/>
    <xf numFmtId="0" fontId="151" fillId="96" borderId="36" xfId="0" applyFont="1" applyFill="1" applyBorder="1"/>
    <xf numFmtId="0" fontId="152" fillId="96" borderId="0" xfId="0" applyFont="1" applyFill="1"/>
    <xf numFmtId="0" fontId="151" fillId="97" borderId="37" xfId="0" applyFont="1" applyFill="1" applyBorder="1" applyAlignment="1">
      <alignment horizontal="center" vertical="center" wrapText="1"/>
    </xf>
    <xf numFmtId="0" fontId="151" fillId="96" borderId="39" xfId="0" applyFont="1" applyFill="1" applyBorder="1"/>
    <xf numFmtId="0" fontId="0" fillId="0" borderId="48" xfId="0" applyBorder="1"/>
    <xf numFmtId="0" fontId="0" fillId="0" borderId="49" xfId="0" applyBorder="1"/>
    <xf numFmtId="0" fontId="0" fillId="0" borderId="71" xfId="0" applyBorder="1"/>
    <xf numFmtId="0" fontId="0" fillId="0" borderId="35" xfId="0" applyBorder="1"/>
    <xf numFmtId="0" fontId="0" fillId="0" borderId="36" xfId="0" applyBorder="1"/>
    <xf numFmtId="0" fontId="4" fillId="0" borderId="36" xfId="0" applyFont="1" applyBorder="1"/>
    <xf numFmtId="0" fontId="0" fillId="0" borderId="37" xfId="0" applyBorder="1"/>
    <xf numFmtId="0" fontId="0" fillId="0" borderId="39" xfId="0" applyBorder="1"/>
    <xf numFmtId="0" fontId="4" fillId="87" borderId="65" xfId="0" applyFont="1" applyFill="1" applyBorder="1"/>
    <xf numFmtId="0" fontId="4" fillId="87" borderId="66" xfId="0" applyFont="1" applyFill="1" applyBorder="1"/>
    <xf numFmtId="0" fontId="0" fillId="87" borderId="66" xfId="0" applyFill="1" applyBorder="1"/>
    <xf numFmtId="195" fontId="0" fillId="87" borderId="66" xfId="0" applyNumberFormat="1" applyFill="1" applyBorder="1"/>
    <xf numFmtId="0" fontId="0" fillId="0" borderId="67" xfId="0" applyBorder="1"/>
    <xf numFmtId="0" fontId="0" fillId="0" borderId="74" xfId="0" applyBorder="1"/>
    <xf numFmtId="0" fontId="0" fillId="0" borderId="75" xfId="0" applyBorder="1"/>
    <xf numFmtId="0" fontId="4" fillId="87" borderId="30" xfId="0" applyFont="1" applyFill="1" applyBorder="1"/>
    <xf numFmtId="0" fontId="0" fillId="0" borderId="65" xfId="0" applyBorder="1"/>
    <xf numFmtId="0" fontId="163" fillId="0" borderId="67" xfId="0" applyFont="1" applyBorder="1"/>
    <xf numFmtId="0" fontId="4" fillId="87" borderId="29" xfId="0" applyFont="1" applyFill="1" applyBorder="1" applyAlignment="1">
      <alignment vertical="center" wrapText="1"/>
    </xf>
    <xf numFmtId="0" fontId="4" fillId="87" borderId="77" xfId="0" applyFont="1" applyFill="1" applyBorder="1" applyAlignment="1">
      <alignment vertical="center" wrapText="1"/>
    </xf>
    <xf numFmtId="0" fontId="4" fillId="87" borderId="79" xfId="0" applyFont="1" applyFill="1"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0" fillId="0" borderId="39" xfId="0" applyBorder="1" applyAlignment="1">
      <alignment vertical="center"/>
    </xf>
    <xf numFmtId="0" fontId="4" fillId="0" borderId="66" xfId="0" applyFont="1" applyBorder="1"/>
    <xf numFmtId="0" fontId="0" fillId="0" borderId="66" xfId="0" applyBorder="1"/>
    <xf numFmtId="195" fontId="0" fillId="0" borderId="66" xfId="0" applyNumberFormat="1" applyBorder="1"/>
    <xf numFmtId="0" fontId="106" fillId="93" borderId="49" xfId="54512" applyFont="1" applyFill="1" applyBorder="1" applyAlignment="1">
      <alignment horizontal="center" vertical="center" wrapText="1"/>
    </xf>
    <xf numFmtId="0" fontId="106" fillId="93" borderId="49" xfId="0" applyFont="1" applyFill="1" applyBorder="1" applyAlignment="1">
      <alignment horizontal="center" vertical="center"/>
    </xf>
    <xf numFmtId="0" fontId="106" fillId="93" borderId="49" xfId="0" applyFont="1" applyFill="1" applyBorder="1" applyAlignment="1">
      <alignment horizontal="center" vertical="center" wrapText="1"/>
    </xf>
    <xf numFmtId="0" fontId="106" fillId="93" borderId="71" xfId="0" applyFont="1" applyFill="1" applyBorder="1" applyAlignment="1">
      <alignment horizontal="center" vertical="center" wrapText="1"/>
    </xf>
    <xf numFmtId="0" fontId="4" fillId="94" borderId="80" xfId="0" applyFont="1" applyFill="1" applyBorder="1" applyAlignment="1">
      <alignment horizontal="center" vertical="center" wrapText="1"/>
    </xf>
    <xf numFmtId="1" fontId="4" fillId="97" borderId="0" xfId="0" applyNumberFormat="1" applyFont="1" applyFill="1" applyAlignment="1">
      <alignment horizontal="center" vertical="center" wrapText="1"/>
    </xf>
    <xf numFmtId="197" fontId="0" fillId="0" borderId="0" xfId="0" applyNumberFormat="1"/>
    <xf numFmtId="2" fontId="0" fillId="0" borderId="36" xfId="0" applyNumberFormat="1" applyBorder="1"/>
    <xf numFmtId="185" fontId="4" fillId="97" borderId="35" xfId="881" applyNumberFormat="1" applyFont="1" applyFill="1" applyBorder="1" applyAlignment="1">
      <alignment horizontal="left"/>
    </xf>
    <xf numFmtId="185" fontId="4" fillId="97" borderId="0" xfId="881" applyNumberFormat="1" applyFont="1" applyFill="1" applyAlignment="1">
      <alignment horizontal="left" vertical="center"/>
    </xf>
    <xf numFmtId="185" fontId="4" fillId="97" borderId="0" xfId="0" applyNumberFormat="1" applyFont="1" applyFill="1" applyAlignment="1">
      <alignment horizontal="center" vertical="center" wrapText="1"/>
    </xf>
    <xf numFmtId="187" fontId="0" fillId="0" borderId="0" xfId="0" applyNumberFormat="1"/>
    <xf numFmtId="0" fontId="0" fillId="97" borderId="39" xfId="0" applyFill="1" applyBorder="1"/>
    <xf numFmtId="0" fontId="151" fillId="95" borderId="0" xfId="881" applyFont="1" applyFill="1"/>
    <xf numFmtId="185" fontId="4" fillId="97" borderId="0" xfId="0" applyNumberFormat="1" applyFont="1" applyFill="1"/>
    <xf numFmtId="185" fontId="151" fillId="96" borderId="0" xfId="881" applyNumberFormat="1" applyFont="1" applyFill="1"/>
    <xf numFmtId="185" fontId="4" fillId="88" borderId="0" xfId="0" applyNumberFormat="1" applyFont="1" applyFill="1"/>
    <xf numFmtId="0" fontId="151" fillId="96" borderId="0" xfId="881" applyFont="1" applyFill="1"/>
    <xf numFmtId="0" fontId="151" fillId="97" borderId="0" xfId="881" applyFont="1" applyFill="1"/>
    <xf numFmtId="0" fontId="4" fillId="97" borderId="0" xfId="0" applyFont="1" applyFill="1"/>
    <xf numFmtId="0" fontId="151" fillId="88" borderId="0" xfId="881" applyFont="1" applyFill="1"/>
    <xf numFmtId="0" fontId="152" fillId="93" borderId="48" xfId="0" applyFont="1" applyFill="1" applyBorder="1" applyAlignment="1">
      <alignment horizontal="center" vertical="center" wrapText="1"/>
    </xf>
    <xf numFmtId="0" fontId="152" fillId="93" borderId="71" xfId="0" applyFont="1" applyFill="1" applyBorder="1" applyAlignment="1">
      <alignment horizontal="center" vertical="center" wrapText="1"/>
    </xf>
    <xf numFmtId="0" fontId="151" fillId="94" borderId="81" xfId="0" applyFont="1" applyFill="1" applyBorder="1" applyAlignment="1">
      <alignment horizontal="center" vertical="center" wrapText="1"/>
    </xf>
    <xf numFmtId="0" fontId="151" fillId="94" borderId="18" xfId="0" applyFont="1" applyFill="1" applyBorder="1" applyAlignment="1">
      <alignment horizontal="center" vertical="center" wrapText="1"/>
    </xf>
    <xf numFmtId="0" fontId="151" fillId="94" borderId="82" xfId="0" applyFont="1" applyFill="1" applyBorder="1" applyAlignment="1">
      <alignment horizontal="center" vertical="center" wrapText="1"/>
    </xf>
    <xf numFmtId="185" fontId="155" fillId="97" borderId="0" xfId="0" applyNumberFormat="1" applyFont="1" applyFill="1"/>
    <xf numFmtId="185" fontId="155" fillId="88" borderId="0" xfId="0" applyNumberFormat="1" applyFont="1" applyFill="1"/>
    <xf numFmtId="0" fontId="0" fillId="88" borderId="36" xfId="0" applyFill="1" applyBorder="1"/>
    <xf numFmtId="185" fontId="106" fillId="93" borderId="48" xfId="0" applyNumberFormat="1" applyFont="1" applyFill="1" applyBorder="1" applyAlignment="1">
      <alignment horizontal="center" vertical="center"/>
    </xf>
    <xf numFmtId="185" fontId="106" fillId="93" borderId="49" xfId="0" applyNumberFormat="1" applyFont="1" applyFill="1" applyBorder="1" applyAlignment="1">
      <alignment horizontal="center" vertical="center"/>
    </xf>
    <xf numFmtId="185" fontId="106" fillId="93" borderId="71" xfId="0" applyNumberFormat="1" applyFont="1" applyFill="1" applyBorder="1" applyAlignment="1">
      <alignment horizontal="center" vertical="center"/>
    </xf>
    <xf numFmtId="185" fontId="4" fillId="94" borderId="54" xfId="747" applyNumberFormat="1" applyFont="1" applyFill="1" applyBorder="1" applyAlignment="1">
      <alignment horizontal="center" vertical="center" wrapText="1"/>
    </xf>
    <xf numFmtId="185" fontId="4" fillId="94" borderId="80" xfId="747" applyNumberFormat="1" applyFont="1" applyFill="1" applyBorder="1" applyAlignment="1">
      <alignment horizontal="center" vertical="center" wrapText="1"/>
    </xf>
    <xf numFmtId="185" fontId="155" fillId="97" borderId="37" xfId="0" applyNumberFormat="1" applyFont="1" applyFill="1" applyBorder="1"/>
    <xf numFmtId="0" fontId="160" fillId="0" borderId="38" xfId="0" applyFont="1" applyBorder="1"/>
    <xf numFmtId="196" fontId="164" fillId="88" borderId="47" xfId="0" applyNumberFormat="1" applyFont="1" applyFill="1" applyBorder="1"/>
    <xf numFmtId="0" fontId="152" fillId="0" borderId="73" xfId="0" applyFont="1" applyBorder="1"/>
    <xf numFmtId="0" fontId="106" fillId="93" borderId="73" xfId="0" applyFont="1" applyFill="1" applyBorder="1" applyAlignment="1">
      <alignment horizontal="center" vertical="center" wrapText="1"/>
    </xf>
    <xf numFmtId="0" fontId="4" fillId="94" borderId="83" xfId="0" applyFont="1" applyFill="1" applyBorder="1" applyAlignment="1">
      <alignment horizontal="center" vertical="center" wrapText="1"/>
    </xf>
    <xf numFmtId="168" fontId="4" fillId="88" borderId="0" xfId="0" applyNumberFormat="1" applyFont="1" applyFill="1"/>
    <xf numFmtId="168" fontId="4" fillId="88" borderId="41" xfId="0" applyNumberFormat="1" applyFont="1" applyFill="1" applyBorder="1"/>
    <xf numFmtId="168" fontId="0" fillId="97" borderId="0" xfId="0" applyNumberFormat="1" applyFill="1"/>
    <xf numFmtId="168" fontId="0" fillId="97" borderId="41" xfId="0" applyNumberFormat="1" applyFill="1" applyBorder="1"/>
    <xf numFmtId="168" fontId="0" fillId="88" borderId="38" xfId="0" applyNumberFormat="1" applyFill="1" applyBorder="1"/>
    <xf numFmtId="168" fontId="0" fillId="88" borderId="42" xfId="0" applyNumberFormat="1" applyFill="1" applyBorder="1"/>
    <xf numFmtId="0" fontId="4" fillId="97" borderId="38" xfId="0" applyFont="1" applyFill="1" applyBorder="1"/>
    <xf numFmtId="0" fontId="4" fillId="101" borderId="70" xfId="0" applyFont="1" applyFill="1" applyBorder="1"/>
    <xf numFmtId="0" fontId="4" fillId="102" borderId="46" xfId="0" applyFont="1" applyFill="1" applyBorder="1"/>
    <xf numFmtId="0" fontId="4" fillId="101" borderId="46" xfId="0" applyFont="1" applyFill="1" applyBorder="1"/>
    <xf numFmtId="0" fontId="106" fillId="102" borderId="46" xfId="0" applyFont="1" applyFill="1" applyBorder="1"/>
    <xf numFmtId="0" fontId="4" fillId="102" borderId="47" xfId="0" applyFont="1" applyFill="1" applyBorder="1"/>
    <xf numFmtId="0" fontId="148" fillId="0" borderId="0" xfId="54498" applyFont="1" applyAlignment="1">
      <alignment horizontal="center"/>
    </xf>
    <xf numFmtId="0" fontId="4" fillId="87" borderId="10" xfId="0" applyFont="1" applyFill="1" applyBorder="1" applyAlignment="1">
      <alignment horizontal="center" vertical="center" wrapText="1"/>
    </xf>
    <xf numFmtId="0" fontId="4" fillId="87" borderId="78" xfId="0" applyFont="1" applyFill="1" applyBorder="1" applyAlignment="1">
      <alignment horizontal="center" vertical="center"/>
    </xf>
    <xf numFmtId="0" fontId="4" fillId="87" borderId="69" xfId="0" applyFont="1" applyFill="1" applyBorder="1" applyAlignment="1">
      <alignment horizontal="center" vertical="center"/>
    </xf>
    <xf numFmtId="0" fontId="0" fillId="87" borderId="56" xfId="0" applyFill="1" applyBorder="1" applyAlignment="1">
      <alignment horizontal="center" vertical="center" wrapText="1"/>
    </xf>
    <xf numFmtId="0" fontId="0" fillId="87" borderId="57" xfId="0" applyFill="1" applyBorder="1" applyAlignment="1">
      <alignment horizontal="center" vertical="center" wrapText="1"/>
    </xf>
    <xf numFmtId="0" fontId="0" fillId="87" borderId="76" xfId="0" applyFill="1" applyBorder="1" applyAlignment="1">
      <alignment horizontal="center" vertical="center" wrapText="1"/>
    </xf>
    <xf numFmtId="0" fontId="0" fillId="87" borderId="10" xfId="0" applyFill="1" applyBorder="1" applyAlignment="1">
      <alignment horizontal="center" vertical="center" wrapText="1"/>
    </xf>
    <xf numFmtId="0" fontId="4" fillId="87" borderId="10" xfId="0" applyFont="1" applyFill="1" applyBorder="1" applyAlignment="1">
      <alignment horizontal="center" vertical="center"/>
    </xf>
    <xf numFmtId="0" fontId="4" fillId="87" borderId="10" xfId="0" applyFont="1" applyFill="1" applyBorder="1" applyAlignment="1">
      <alignment vertical="center"/>
    </xf>
  </cellXfs>
  <cellStyles count="55252">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5 2 2" xfId="54519" xr:uid="{FCF17985-DEFA-482E-8EB1-C907F3EAC0F6}"/>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5 2 2" xfId="54520" xr:uid="{0D2BB54B-B4F8-488B-ADDE-EFD8EC65BEFF}"/>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5 2 2" xfId="54521" xr:uid="{3A88343A-CB78-425F-9CDC-13F7FA3FB03D}"/>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5 2 2" xfId="54522" xr:uid="{D4509A78-B2C9-43D0-B436-4FF7B994C646}"/>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5 2 2" xfId="54523" xr:uid="{66228F4B-ED99-4979-9FC6-16650C79F990}"/>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5 2 2" xfId="54524" xr:uid="{D4EB737B-86BD-48FC-9594-F2BD6B60AE7C}"/>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5 2 2" xfId="54525" xr:uid="{D3D767C7-7C9C-43E4-974A-6605B5C6B65D}"/>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5 2 2" xfId="54526" xr:uid="{51869482-8B05-428C-A235-221FADF44C23}"/>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5 2 2" xfId="54527" xr:uid="{8792D2F0-A781-4A06-A1FC-9DAC5894B55A}"/>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5 2 2" xfId="54528" xr:uid="{AF8BD98D-1F82-44AB-BC23-0492700A0680}"/>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5 2 2" xfId="54529" xr:uid="{E6106D7D-96E8-42E7-9F2B-D0B59E80D5B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5 2 2" xfId="54530" xr:uid="{C8D523B3-8A0F-4DF9-9AB1-ECE90EBFC183}"/>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5 2 2" xfId="54531" xr:uid="{470FDEAE-F6B3-46CA-97A6-2A286CE64F96}"/>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5 2 2" xfId="54532" xr:uid="{2B9D0498-2463-468C-8608-AB1D66A6C6E0}"/>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5 2 2" xfId="54533" xr:uid="{DABD7D67-67CB-489A-A399-6AD42D82CD6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5 2 2" xfId="54534" xr:uid="{247E1FD2-6160-4B92-B5FD-1A6AB32D1EE0}"/>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5 2 2" xfId="54535" xr:uid="{BDF50C73-45A7-4EF0-B14D-C0E1EEE97957}"/>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5 2 2" xfId="54536" xr:uid="{954EB531-9C6D-43FA-8C9E-9797439A60D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5 2 2" xfId="54537" xr:uid="{96A3D53C-429E-489A-B0A6-03920BF7FE8E}"/>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5 2 2" xfId="54538" xr:uid="{B1B3CCC8-CC18-4741-B3BE-AE077ED07783}"/>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5 2 2" xfId="54539" xr:uid="{B0248C6C-AEEF-4023-98DE-C1853E1DF12F}"/>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5 2 2" xfId="54540" xr:uid="{97EE709C-2748-4825-892D-53AC18962BFA}"/>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5 2 2" xfId="54541" xr:uid="{EE4A0C51-1164-4608-9187-AC32456C1A3A}"/>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5 2 2" xfId="54542" xr:uid="{BFE1A9A0-A700-4C86-952A-BD6ED1753F75}"/>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17" xfId="54543" xr:uid="{8265974B-5B77-4985-B4FD-4D89249315F5}"/>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11" xfId="54544" xr:uid="{680BDE22-51CC-4BE7-B6C7-ACAC7F422CAC}"/>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2 3" xfId="54545" xr:uid="{8B73FF47-0A30-4D88-991F-544AFB60D78D}"/>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2 5" xfId="54547" xr:uid="{8819241F-D5F5-4005-ADD7-3AC5ED598BFB}"/>
    <cellStyle name="Dziesiętny 2 3" xfId="50600" xr:uid="{800AAD70-C7D7-4D9D-94E3-51B05CEFEE22}"/>
    <cellStyle name="Dziesiętny 2 4" xfId="32633" xr:uid="{AD13818F-1A4F-4EB5-B236-C6D15ECD8484}"/>
    <cellStyle name="Dziesiętny 2 5" xfId="54546" xr:uid="{F01D2F2E-53BF-4BEE-9861-358C9867007A}"/>
    <cellStyle name="Dziesiętny 3" xfId="54499" xr:uid="{604CF52D-96A0-4812-B3B6-093AF9C8AC2D}"/>
    <cellStyle name="Dziesiętny 3 2" xfId="54548" xr:uid="{8FFECD91-9C65-41EF-95A4-0DC25417AE9B}"/>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4 4" xfId="54549" xr:uid="{AF5B5700-953A-4F4D-A8C0-33C6231596FE}"/>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3 5" xfId="54551" xr:uid="{3C40486A-1219-4123-9921-D834C5D79897}"/>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1 4" xfId="54550" xr:uid="{20E3157E-9437-44CD-8710-59B5450C3BFB}"/>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3 5" xfId="54553" xr:uid="{E277B05D-68A5-43D1-8834-31D85A05A58C}"/>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1 4" xfId="54552" xr:uid="{70C6A624-902C-4BC2-90AB-5B34FC1483BB}"/>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4 4" xfId="54554" xr:uid="{8310760D-19A8-4BDB-BD68-36B2F369B23D}"/>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4 4" xfId="54555" xr:uid="{972B7BE4-AE84-4660-AD14-E5C481459811}"/>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11" xfId="55251" xr:uid="{FE8875B3-6E70-4CE5-9E75-2AB4A3335951}"/>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2 3" xfId="54515" xr:uid="{ECAC2B08-C85E-4281-8253-26800378BE69}"/>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14" xfId="54556" xr:uid="{B3522737-581E-4906-BE58-A5A555B022DE}"/>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2 3" xfId="54557" xr:uid="{2E9F848E-905B-4244-A5AB-F1D0DA1E1ECE}"/>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4 4" xfId="54558" xr:uid="{F4F6578B-A2D7-4B7A-AE8A-976EA1A3058B}"/>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2 3" xfId="54560" xr:uid="{436976FD-7D6C-4781-B4C2-87313E7AF0D1}"/>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2 7" xfId="54559" xr:uid="{EC36B597-3012-48EC-849D-8A1B7DEF7D56}"/>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2 3" xfId="54561" xr:uid="{1B9ABE18-0345-4F48-91BB-38086ABB132F}"/>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15" xfId="54562" xr:uid="{EBFFCA57-6607-4867-A9CA-889406C4FACD}"/>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2 3 2" xfId="54512" xr:uid="{752DFFEC-3DD1-49B1-9DA1-F0B04CC024A6}"/>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45" xfId="54511" xr:uid="{81BC688B-B625-453D-930E-F4ED7AA30203}"/>
    <cellStyle name="Normal 15 46" xfId="55250" xr:uid="{DA1BDE48-482A-4FF6-A51B-D327DEAF593D}"/>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42 2" xfId="54516" xr:uid="{BE6FC5C1-C600-4B4C-90A5-73B3217A66F6}"/>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11" xfId="54563" xr:uid="{6BCCF551-09EE-422A-8B72-9628928DF9C5}"/>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2 5" xfId="54565" xr:uid="{CEFE4BDF-5D60-4BE1-812C-D5D941A7CCE2}"/>
    <cellStyle name="Normal 2 7 2 3" xfId="11524" xr:uid="{ED0D0B86-031D-46A1-B958-86884703C1C1}"/>
    <cellStyle name="Normal 2 7 2 3 2" xfId="51431" xr:uid="{3F215806-6685-4FD3-A59D-019529E906CC}"/>
    <cellStyle name="Normal 2 7 2 3 3" xfId="35746" xr:uid="{F11E357C-EB78-414D-959C-E13AD9E55008}"/>
    <cellStyle name="Normal 2 7 2 3 4" xfId="54566" xr:uid="{BE1E0D0C-546D-4488-A92B-2635F98F5D92}"/>
    <cellStyle name="Normal 2 7 2 4" xfId="51429" xr:uid="{41F21BC4-B3C0-4AB4-96E7-2D8A29C5842A}"/>
    <cellStyle name="Normal 2 7 2 4 2" xfId="54567" xr:uid="{BE7B0D60-DEC4-4FE9-9BD1-40070776D31F}"/>
    <cellStyle name="Normal 2 7 2 5" xfId="35743" xr:uid="{78B2647E-0486-477D-8C80-2D8357D06AF9}"/>
    <cellStyle name="Normal 2 7 2 5 2" xfId="54568" xr:uid="{A6DFD673-7B97-497F-8C8D-9D990EC5457D}"/>
    <cellStyle name="Normal 2 7 2 6" xfId="53971" xr:uid="{1F934858-9D06-430C-9BEC-BB7DD0CD6760}"/>
    <cellStyle name="Normal 2 7 2 6 2" xfId="54569" xr:uid="{E42D42ED-3264-42D0-82B7-2E4D2BCBD11F}"/>
    <cellStyle name="Normal 2 7 2 7" xfId="53972" xr:uid="{8911BDB4-31CC-473A-A7D7-A0C9BE0551C4}"/>
    <cellStyle name="Normal 2 7 2 7 2" xfId="54570" xr:uid="{8E2E8B44-7A04-4BB9-A46F-8983FB68D6EF}"/>
    <cellStyle name="Normal 2 7 2 8" xfId="53973" xr:uid="{0755EDFE-CA67-43EE-AF4C-428D1736350D}"/>
    <cellStyle name="Normal 2 7 2 8 2" xfId="54571" xr:uid="{F350D034-E010-477F-8F4C-6D7773FE4374}"/>
    <cellStyle name="Normal 2 7 2 9" xfId="54564" xr:uid="{3A400AD9-B04F-4DCA-B04C-EB90EF97A9D6}"/>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2 4" xfId="54573" xr:uid="{29859C13-150D-4E48-9BFA-7DE3C99827C1}"/>
    <cellStyle name="Normal 2 7 3 3" xfId="51432" xr:uid="{D070C041-CA3B-42FD-AE93-8D7C1FF76730}"/>
    <cellStyle name="Normal 2 7 3 3 2" xfId="54574" xr:uid="{DD087DED-8AF3-4F0A-8F61-5CD913361C0C}"/>
    <cellStyle name="Normal 2 7 3 4" xfId="35747" xr:uid="{1B69636F-CD93-43A9-8752-45AD30253481}"/>
    <cellStyle name="Normal 2 7 3 5" xfId="54572" xr:uid="{0D260F21-8AA1-42F2-9111-C9A5B15CB47C}"/>
    <cellStyle name="Normal 2 7 4" xfId="11528" xr:uid="{A2EDB94D-C3D0-4143-BCE2-EEB8F4BE9FF8}"/>
    <cellStyle name="Normal 2 7 4 2" xfId="11529" xr:uid="{3F55F7CE-A52C-45EF-B521-80DCC31EE135}"/>
    <cellStyle name="Normal 2 7 4 2 2" xfId="35750" xr:uid="{231945E4-B41E-4571-85B9-B81422A8A5F6}"/>
    <cellStyle name="Normal 2 7 4 2 3" xfId="54576" xr:uid="{9DC8479D-F5FD-4D21-B753-C5B0CEC80881}"/>
    <cellStyle name="Normal 2 7 4 3" xfId="51434" xr:uid="{5799FB6D-6B4B-4D69-BB26-7D1AC717AAD6}"/>
    <cellStyle name="Normal 2 7 4 4" xfId="35749" xr:uid="{0CA2719F-7F8C-47D7-9DBB-7D96C8E38DB5}"/>
    <cellStyle name="Normal 2 7 4 5" xfId="54575" xr:uid="{279CE3B7-456D-48F4-A2C8-E841CE12EC34}"/>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5 7" xfId="54577" xr:uid="{F0D2F20E-75F9-4875-9E2D-A6A7E6B70B1D}"/>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6 6" xfId="54578" xr:uid="{D0917694-9F6A-4109-8CDF-3B6AB2AA0A58}"/>
    <cellStyle name="Normal 2 7 7" xfId="11537" xr:uid="{21494F38-332B-4A84-B12D-6B9348481CCD}"/>
    <cellStyle name="Normal 2 7 7 2" xfId="51437" xr:uid="{B590A856-6460-46F3-AAD4-2984A76A13FD}"/>
    <cellStyle name="Normal 2 7 7 3" xfId="35758" xr:uid="{C7DD913E-F877-422A-85F0-F60E692D562F}"/>
    <cellStyle name="Normal 2 7 7 4" xfId="54579" xr:uid="{4F45F632-7C77-4EFE-9802-17DEFEA7160F}"/>
    <cellStyle name="Normal 2 7 8" xfId="11538" xr:uid="{AAD68DF2-D931-42A9-B834-12C730EDB5AF}"/>
    <cellStyle name="Normal 2 7 8 2" xfId="51438" xr:uid="{7DFDDD8E-B12D-47E0-8E11-BE30D0D67369}"/>
    <cellStyle name="Normal 2 7 8 3" xfId="35759" xr:uid="{C46778AD-36A5-42A3-8482-0E4B6D500273}"/>
    <cellStyle name="Normal 2 7 8 4" xfId="54580" xr:uid="{1324E0DA-9C46-4319-B4A5-70EC88EC4667}"/>
    <cellStyle name="Normal 2 7 9" xfId="51428" xr:uid="{DD895D23-E8E6-4B16-831A-C6982A88CCEC}"/>
    <cellStyle name="Normal 2 7 9 2" xfId="54581" xr:uid="{E989EDA2-F5EB-4B48-A5F4-A86B0F015155}"/>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2 6" xfId="54583" xr:uid="{A8962A82-EEEC-4B0B-834E-BE0B5F438A5B}"/>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3 6" xfId="54584" xr:uid="{C0DC40E7-DEF4-4185-A7C5-1D88EB0D6EE5}"/>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3 8" xfId="54585" xr:uid="{03E7524B-7DC1-4FED-8074-E90EBE4B4F9A}"/>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2 6" xfId="54587" xr:uid="{21427AAB-F668-4B88-BCA7-E02EDE2F2EA5}"/>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3 5" xfId="54588" xr:uid="{D09ACB09-70B5-4E32-B0CF-0347617081DE}"/>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4 7" xfId="54586" xr:uid="{C7B84970-EEC9-4902-874F-A0E10E02668F}"/>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2 6" xfId="54589" xr:uid="{C4E65C24-5532-4E4A-A8CD-EB4B525C3C26}"/>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3 4" xfId="54590" xr:uid="{99459161-203C-47F3-957C-ED5DE880190C}"/>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5 8" xfId="54591" xr:uid="{027121BD-8A24-4BE2-A708-5C698DC9ECFA}"/>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6 8" xfId="54582" xr:uid="{9274C33F-E77B-46B8-9AF8-3486EA3A2D32}"/>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2 2 2" xfId="54513" xr:uid="{6F79391B-DB6B-4F32-85B7-0AA9D6D78117}"/>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2 6" xfId="54592" xr:uid="{94250AB7-49A1-4DF0-90E4-648A18D0842D}"/>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3 7" xfId="54593" xr:uid="{53BC7A0D-80CD-4D49-9699-F95CE2D7DFDC}"/>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3 9" xfId="54594" xr:uid="{B3B20181-B64E-414F-8AD7-403484611E53}"/>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2 5" xfId="54596" xr:uid="{5A86639D-B648-452F-A4FA-79B74AC3ECED}"/>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3 5" xfId="54597" xr:uid="{1F740A33-EA42-4BB8-83F0-C2E63106FFEA}"/>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4 7" xfId="54595" xr:uid="{96C622D3-CB90-4BFC-A7A6-A547B2CF90AB}"/>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 9" xfId="54599" xr:uid="{19735FAB-BC52-4230-A990-9663F6433EFF}"/>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45" xfId="54598" xr:uid="{02390AAC-66E0-4916-9AA9-6A75FF94A834}"/>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12" xfId="54600" xr:uid="{02693D11-4A74-455A-99F3-2CB2788728FA}"/>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xfId="0" builtinId="0"/>
    <cellStyle name="Normalny 10" xfId="770" xr:uid="{00000000-0005-0000-0000-000008030000}"/>
    <cellStyle name="Normalny 10 10" xfId="53989" xr:uid="{2BA11C70-0B5B-4346-8207-F0840361150A}"/>
    <cellStyle name="Normalny 10 10 2" xfId="54514" xr:uid="{65AF6CEC-CAD8-4DCA-81CA-35E60D3D4A62}"/>
    <cellStyle name="Normalny 10 11" xfId="53990" xr:uid="{27F67F0C-F5BA-4A50-93FE-84C574A01F97}"/>
    <cellStyle name="Normalny 10 11 2" xfId="54601" xr:uid="{B7C06403-B7F0-4AB0-B3E5-0936FD411BAB}"/>
    <cellStyle name="Normalny 10 2" xfId="771" xr:uid="{00000000-0005-0000-0000-000009030000}"/>
    <cellStyle name="Normalny 10 2 10" xfId="53991" xr:uid="{64BF9A95-FDBE-42D1-889C-E2F10461017D}"/>
    <cellStyle name="Normalny 10 2 10 2" xfId="54602" xr:uid="{AA6749D9-B32D-4D0D-8336-BE0BCAC476C2}"/>
    <cellStyle name="Normalny 10 2 11" xfId="53992" xr:uid="{1E5FDAB3-09F6-45D1-BDDB-71B30BF7BFEF}"/>
    <cellStyle name="Normalny 10 2 11 2" xfId="54603" xr:uid="{01C276A2-4172-41BD-B832-432B8D101AF2}"/>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2 6" xfId="54604" xr:uid="{80216C18-C326-4B35-8D76-2FA26DEFB546}"/>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2 5" xfId="54606" xr:uid="{EA09818B-7D6A-4955-800E-54A086894C6A}"/>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3 6" xfId="54605" xr:uid="{682B8C84-F3F3-4360-8F78-484C2ECDAB21}"/>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2 5" xfId="54608" xr:uid="{6D0720FA-BC0B-419E-A095-939691AEC323}"/>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4 6" xfId="54607" xr:uid="{3EA06898-2CB2-4C3A-9961-FEF72C61F5E8}"/>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2 4" xfId="54610" xr:uid="{2BAA86AB-0752-4EF3-81B7-2D73BBC395DA}"/>
    <cellStyle name="Normalny 10 2 5 3" xfId="20982" xr:uid="{E2E4DF8B-486B-44C5-9AEB-EC216072BCEE}"/>
    <cellStyle name="Normalny 10 2 5 3 2" xfId="45204" xr:uid="{50F422B3-BCB1-44EB-921A-33CB5CE3492D}"/>
    <cellStyle name="Normalny 10 2 5 4" xfId="45201" xr:uid="{86EF18F5-6FE2-4BDB-A124-E46187F5B981}"/>
    <cellStyle name="Normalny 10 2 5 5" xfId="54609" xr:uid="{8A3F89B5-A22B-496D-B3BB-784223B7CA69}"/>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6 4" xfId="54611" xr:uid="{F95E2DF9-7EFA-41F8-AF4A-3315FA018B5A}"/>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7 4" xfId="54612" xr:uid="{6AD3E115-620A-4723-BEA1-FE406A59676C}"/>
    <cellStyle name="Normalny 10 2 8" xfId="20987" xr:uid="{C0626733-D13D-4C97-A3F7-87091BC1AE27}"/>
    <cellStyle name="Normalny 10 2 8 2" xfId="45209" xr:uid="{E0DC83F5-FFC3-4D65-A196-B98887DF5156}"/>
    <cellStyle name="Normalny 10 2 8 3" xfId="54613" xr:uid="{65EDECB3-4A5B-4384-BF15-B0F192E596C3}"/>
    <cellStyle name="Normalny 10 2 9" xfId="45180" xr:uid="{C9512936-C279-4032-B280-1943886ECADC}"/>
    <cellStyle name="Normalny 10 2 9 2" xfId="54614" xr:uid="{BFCABD41-B985-4402-965A-B982E078B8B7}"/>
    <cellStyle name="Normalny 10 2_CHP" xfId="20988" xr:uid="{A6820A95-2A14-47B5-9732-2F97DAE69481}"/>
    <cellStyle name="Normalny 10 3" xfId="775" xr:uid="{00000000-0005-0000-0000-00000D030000}"/>
    <cellStyle name="Normalny 10 3 10" xfId="53994" xr:uid="{A5CD864B-F1B1-4A32-802A-A8D9A6F71565}"/>
    <cellStyle name="Normalny 10 3 10 2" xfId="54615" xr:uid="{181DE497-4797-48D1-9F37-2FAF27E1B501}"/>
    <cellStyle name="Normalny 10 3 11" xfId="20989" xr:uid="{A76B9EFD-69A5-4FFB-8626-72457F4A1CC3}"/>
    <cellStyle name="Normalny 10 3 11 2" xfId="54616" xr:uid="{1470641A-F1B4-4D7F-8AE8-4ADB1288BA7C}"/>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2 6" xfId="54617" xr:uid="{D86A822D-19D8-4C51-9A8A-1BC6973C458E}"/>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2 5" xfId="54619" xr:uid="{09039A91-65F7-4453-8B65-888734E42E8A}"/>
    <cellStyle name="Normalny 10 3 4 3" xfId="21008" xr:uid="{369FD08D-750B-4C46-9006-822ED064BAA5}"/>
    <cellStyle name="Normalny 10 3 4 3 2" xfId="45229" xr:uid="{CA346583-22D7-4D38-8B2C-E87E3873E780}"/>
    <cellStyle name="Normalny 10 3 4 3 3" xfId="54620" xr:uid="{663FBAD0-F63C-407F-A721-A5E427E94A5F}"/>
    <cellStyle name="Normalny 10 3 4 4" xfId="21009" xr:uid="{474CE985-C7D1-4B44-8806-5F3F309F0C77}"/>
    <cellStyle name="Normalny 10 3 4 4 2" xfId="45230" xr:uid="{3441C0E6-A778-40A4-B707-C6862322B43F}"/>
    <cellStyle name="Normalny 10 3 4 5" xfId="45225" xr:uid="{0F28C3E6-66C7-43FC-A7F1-DC1064307960}"/>
    <cellStyle name="Normalny 10 3 4 6" xfId="54618" xr:uid="{D4988080-74A0-4D5C-8AFF-AF8F07F5F869}"/>
    <cellStyle name="Normalny 10 3 5" xfId="21010" xr:uid="{9207D058-902E-4FE2-B150-928BA121251B}"/>
    <cellStyle name="Normalny 10 3 5 2" xfId="45231" xr:uid="{E63399ED-85F5-440D-8019-35695870E99B}"/>
    <cellStyle name="Normalny 10 3 5 3" xfId="54621" xr:uid="{33A92154-9CDE-45BC-A94D-96C25099C70D}"/>
    <cellStyle name="Normalny 10 3 6" xfId="21011" xr:uid="{53B0806E-5F61-4D40-B401-D0AB27E87C12}"/>
    <cellStyle name="Normalny 10 3 6 2" xfId="45232" xr:uid="{27C0FC0F-6063-4254-BAF4-A1517C5E8E40}"/>
    <cellStyle name="Normalny 10 3 6 3" xfId="54622" xr:uid="{056060FF-8F8B-40C9-9681-8622B6ABA7DE}"/>
    <cellStyle name="Normalny 10 3 7" xfId="21012" xr:uid="{0D37D331-52BB-4D27-AAF3-0E5DA4A0E2FC}"/>
    <cellStyle name="Normalny 10 3 7 2" xfId="45233" xr:uid="{EE949FA9-7A63-45BF-A069-5A5DEE2062B2}"/>
    <cellStyle name="Normalny 10 3 7 3" xfId="54623" xr:uid="{92D49065-8660-42DB-8C4B-46B441AF4538}"/>
    <cellStyle name="Normalny 10 3 8" xfId="45210" xr:uid="{E95225EF-914E-4F56-A326-21F95BE7930A}"/>
    <cellStyle name="Normalny 10 3 8 2" xfId="54624" xr:uid="{811DB442-6E12-418C-8577-1198A4DE4D62}"/>
    <cellStyle name="Normalny 10 3 9" xfId="53997" xr:uid="{C34ECB0A-CB83-4C9A-9B99-88C8A5CEC592}"/>
    <cellStyle name="Normalny 10 3 9 2" xfId="54625" xr:uid="{302EF93D-291D-468E-8994-9073742BAF08}"/>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5 5" xfId="54626" xr:uid="{D9E907A8-137B-4AF1-B9E4-7C6E69AD1921}"/>
    <cellStyle name="Normalny 10 6" xfId="21023" xr:uid="{2E531023-5E2D-4DAE-83A1-3056EFAB71C2}"/>
    <cellStyle name="Normalny 10 6 2" xfId="45243" xr:uid="{F399E593-5538-40B0-AC83-E5149759AC5A}"/>
    <cellStyle name="Normalny 10 6 3" xfId="54627" xr:uid="{431819F1-06BC-477F-A2DB-F02DB6FA9217}"/>
    <cellStyle name="Normalny 10 7" xfId="21024" xr:uid="{4F845124-6DBF-4B41-A11D-28C97F96DB5D}"/>
    <cellStyle name="Normalny 10 7 2" xfId="45244" xr:uid="{9243C0A3-0BC9-45E9-862A-66C822A1AB8A}"/>
    <cellStyle name="Normalny 10 7 3" xfId="54628" xr:uid="{787710DB-54F2-460C-ABA1-8B8BE4EDB8E0}"/>
    <cellStyle name="Normalny 10 8" xfId="21025" xr:uid="{A3F82E90-9AA0-42A9-8B6D-354EA74FBB91}"/>
    <cellStyle name="Normalny 10 8 2" xfId="45245" xr:uid="{C3B0F8E3-F358-402C-9766-6CF050442179}"/>
    <cellStyle name="Normalny 10 8 3" xfId="54629" xr:uid="{F799493B-92F6-4327-AB4D-1E16BEF7E57B}"/>
    <cellStyle name="Normalny 10 9" xfId="45179" xr:uid="{9D74CC7E-8F2A-40A3-A741-D5A3D43C9DB4}"/>
    <cellStyle name="Normalny 10 9 2" xfId="54630" xr:uid="{F0EDC24A-8B1B-4AFA-A857-DF55DABD55DF}"/>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0 4" xfId="54632" xr:uid="{26F7D0FC-FE59-4068-8518-E41E4941F5B2}"/>
    <cellStyle name="Normalny 11 11" xfId="21028" xr:uid="{CBCB022F-F34D-42EE-B2E2-472DC078D1AC}"/>
    <cellStyle name="Normalny 11 11 2" xfId="45249" xr:uid="{5E9380A7-96DF-4145-8E8D-66C0EE927031}"/>
    <cellStyle name="Normalny 11 11 3" xfId="54633" xr:uid="{DF1069DC-29A1-4BC4-9525-F5E73F0A97A8}"/>
    <cellStyle name="Normalny 11 12" xfId="45246" xr:uid="{8FA39112-83BC-401E-9F71-85351022B39E}"/>
    <cellStyle name="Normalny 11 12 2" xfId="54634" xr:uid="{755791B5-8497-4A0C-A222-A4FFD8F3F31D}"/>
    <cellStyle name="Normalny 11 13" xfId="53999" xr:uid="{27956FA6-1681-4A94-9631-A76A98634507}"/>
    <cellStyle name="Normalny 11 13 2" xfId="54635" xr:uid="{A03BA925-29F5-4B58-A593-92C21220D44F}"/>
    <cellStyle name="Normalny 11 14" xfId="54000" xr:uid="{D1B98628-174B-4D14-9EFF-4DE9D7E087DC}"/>
    <cellStyle name="Normalny 11 14 2" xfId="54636" xr:uid="{F178D19C-7A10-48A5-915A-01D01C43095F}"/>
    <cellStyle name="Normalny 11 15" xfId="54631" xr:uid="{B889CA82-B30C-4273-A5DE-8AB5AD1FFFF3}"/>
    <cellStyle name="Normalny 11 2" xfId="780" xr:uid="{00000000-0005-0000-0000-000012030000}"/>
    <cellStyle name="Normalny 11 2 10" xfId="54001" xr:uid="{A661BC5E-5FCE-4E61-8C50-D994BE58E082}"/>
    <cellStyle name="Normalny 11 2 10 2" xfId="54638" xr:uid="{9890DC26-B728-4549-91D8-153E681A1B2A}"/>
    <cellStyle name="Normalny 11 2 11" xfId="54637" xr:uid="{384F8D64-CABB-49F8-B069-A5847C31A4B5}"/>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2 5" xfId="54640" xr:uid="{AC97DE7C-66AA-408F-A550-68FA75D93CDE}"/>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2 6" xfId="54639" xr:uid="{2DB14F8C-3D3E-4354-B30A-03D00A9B18D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2 5" xfId="54642" xr:uid="{7D885E2C-E1D6-46F2-BBB3-921728324F27}"/>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3 6" xfId="54641" xr:uid="{EBBDA2A2-74C0-4609-9017-E77D62BC3D5C}"/>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4 5" xfId="54643" xr:uid="{ECBE81FC-909F-4E88-B3E3-922C2DA2376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5 4" xfId="54644" xr:uid="{66B8FE1E-E642-4B4C-83FC-FAC0A2CC8FE6}"/>
    <cellStyle name="Normalny 11 2 6" xfId="21044" xr:uid="{DBF291C9-E302-4914-93CF-02F21A4DCE04}"/>
    <cellStyle name="Normalny 11 2 6 2" xfId="45268" xr:uid="{D60F5F48-D0D3-4873-B930-BAFFA1DDE3A9}"/>
    <cellStyle name="Normalny 11 2 6 3" xfId="54645" xr:uid="{E1ABF670-9174-4684-AAE5-5206C839DD20}"/>
    <cellStyle name="Normalny 11 2 7" xfId="45250" xr:uid="{41595230-4D5A-4955-9A68-2C4E882B0B6F}"/>
    <cellStyle name="Normalny 11 2 7 2" xfId="54646" xr:uid="{DA701291-8EA4-4545-B637-FCEAD342EA5A}"/>
    <cellStyle name="Normalny 11 2 8" xfId="54002" xr:uid="{6D995629-D916-4818-B35E-51394284552F}"/>
    <cellStyle name="Normalny 11 2 8 2" xfId="54647" xr:uid="{2F078AB6-8D78-4342-9FC6-EB414F63F6D8}"/>
    <cellStyle name="Normalny 11 2 9" xfId="54003" xr:uid="{9777F80F-5A35-4CFF-82BB-93638AA2ADD0}"/>
    <cellStyle name="Normalny 11 2 9 2" xfId="54648" xr:uid="{02655798-D6EB-40BA-8FF4-4AE03C7135AA}"/>
    <cellStyle name="Normalny 11 2_COM_BND" xfId="21045" xr:uid="{3950981B-7777-4164-A15A-0F794ADADEE0}"/>
    <cellStyle name="Normalny 11 3" xfId="783" xr:uid="{00000000-0005-0000-0000-000015030000}"/>
    <cellStyle name="Normalny 11 3 10" xfId="54004" xr:uid="{98CC1679-25FD-4132-ABB5-CEB6D2984507}"/>
    <cellStyle name="Normalny 11 3 10 2" xfId="54650" xr:uid="{B3F587E7-6E8F-401B-8164-9415D0956E59}"/>
    <cellStyle name="Normalny 11 3 11" xfId="54649" xr:uid="{7B49364F-C679-466F-9B87-B7207C93B6A5}"/>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2 5" xfId="54653" xr:uid="{D29239D7-1177-4E45-A360-A324E9CA3C13}"/>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2 6" xfId="54652" xr:uid="{0BAFC27A-B5C2-46AA-91CB-F1C4C436960A}"/>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2 5" xfId="54655" xr:uid="{833F7F26-911B-4C61-993B-137F1A53C931}"/>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3 6" xfId="54654" xr:uid="{D8A708F2-1B6D-4BC0-8A0F-CDE8A0244267}"/>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2 4" xfId="54657" xr:uid="{B85E5B32-D2B8-45FC-AF75-EADA5E3B9215}"/>
    <cellStyle name="Normalny 11 3 2 4 3" xfId="21059" xr:uid="{E5D1BD84-61C0-4F9E-B930-D1A9EB6EC307}"/>
    <cellStyle name="Normalny 11 3 2 4 3 2" xfId="45286" xr:uid="{E109A55C-4060-46DE-AF9E-1785AC543F3A}"/>
    <cellStyle name="Normalny 11 3 2 4 4" xfId="45283" xr:uid="{24FEB8DF-6998-4D4B-A4B5-DB9197238424}"/>
    <cellStyle name="Normalny 11 3 2 4 5" xfId="54656" xr:uid="{0D300DAB-A14A-416D-BD64-5C97B75CAA5F}"/>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5 4" xfId="54658" xr:uid="{0150394E-9A78-419A-893E-8B01BA51BDD3}"/>
    <cellStyle name="Normalny 11 3 2 6" xfId="21062" xr:uid="{D8892303-A070-4216-9366-B6D270CAB24C}"/>
    <cellStyle name="Normalny 11 3 2 6 2" xfId="45289" xr:uid="{635EFC31-BDA2-4816-B621-0D5F7F7F16E4}"/>
    <cellStyle name="Normalny 11 3 2 7" xfId="45270" xr:uid="{84305C86-0E6E-4673-B5AD-898ADDE877B4}"/>
    <cellStyle name="Normalny 11 3 2 8" xfId="54651" xr:uid="{F6FCC0B5-3320-454C-8970-9E5E3C639A23}"/>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2 5" xfId="54660" xr:uid="{AA80FAD8-B06C-4EBF-84F1-9C4EB2D909D6}"/>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3 6" xfId="54659" xr:uid="{D7F84841-FEC6-47DC-BD1F-7292162F5589}"/>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4 5" xfId="54661" xr:uid="{EA8EDA7F-BBE8-410D-BA12-F78D2AFE0F3C}"/>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5 4" xfId="54662" xr:uid="{036ACC3A-08F9-4F03-8AA3-F6E138E745FB}"/>
    <cellStyle name="Normalny 11 3 6" xfId="21074" xr:uid="{614B5589-0187-4E03-A83A-A4EEF16F6C2F}"/>
    <cellStyle name="Normalny 11 3 6 2" xfId="45301" xr:uid="{0B11F2FB-1C57-4A2D-8851-BDDC1A630EA2}"/>
    <cellStyle name="Normalny 11 3 6 3" xfId="54663" xr:uid="{019EFCE3-3E7D-4E7E-B771-F23C4676CE3D}"/>
    <cellStyle name="Normalny 11 3 7" xfId="45269" xr:uid="{5596F455-B9E5-42FE-8EF2-B6803A3D02B3}"/>
    <cellStyle name="Normalny 11 3 7 2" xfId="54664" xr:uid="{2B92B073-D193-4F6E-A228-5707CBB6E418}"/>
    <cellStyle name="Normalny 11 3 8" xfId="54005" xr:uid="{FDE976B7-5B67-4F99-B42D-3E1F4EEB3DFC}"/>
    <cellStyle name="Normalny 11 3 8 2" xfId="54665" xr:uid="{CA8C55F9-9963-4A8E-9A25-C4A0EBA22059}"/>
    <cellStyle name="Normalny 11 3 9" xfId="54006" xr:uid="{80B76471-1C4A-451B-9BBB-FEE716A7F6B8}"/>
    <cellStyle name="Normalny 11 3 9 2" xfId="54666" xr:uid="{8D14E2C7-83B7-4037-A86A-B89255A1952B}"/>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2 5" xfId="54669" xr:uid="{AAA34FC3-191C-4008-9BFE-7E902E4CD9E3}"/>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2 6" xfId="54668" xr:uid="{FC47FFF6-3941-4D42-A154-8EA54B859086}"/>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2 5" xfId="54671" xr:uid="{279460A2-13DF-4E61-B3F3-8A0FC539B72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3 6" xfId="54670" xr:uid="{0AF58115-F457-40E6-B381-ED2B4D268DF4}"/>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2 4" xfId="54673" xr:uid="{E6A259E3-6E90-486F-BA5F-AFC0561A2866}"/>
    <cellStyle name="Normalny 11 4 4 3" xfId="21089" xr:uid="{44F2F306-0221-4DE8-8258-C5B8DF792752}"/>
    <cellStyle name="Normalny 11 4 4 3 2" xfId="45318" xr:uid="{98FBE0B0-C914-4A9B-B424-E8D416E708C4}"/>
    <cellStyle name="Normalny 11 4 4 4" xfId="45315" xr:uid="{C9050E3D-6E50-431E-8CFA-54FF196F65FB}"/>
    <cellStyle name="Normalny 11 4 4 5" xfId="54672" xr:uid="{569FC523-A114-45BB-9C45-F6A6B3A49C51}"/>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5 4" xfId="54674" xr:uid="{064D0E30-1AAD-4BE9-BD3C-714EB95C496C}"/>
    <cellStyle name="Normalny 11 4 6" xfId="21092" xr:uid="{2DEA2DDC-0528-4D31-AC2F-4CA202D83224}"/>
    <cellStyle name="Normalny 11 4 6 2" xfId="45321" xr:uid="{ADBFF767-2F88-4E8A-8C7B-D6EA3E9E4CAA}"/>
    <cellStyle name="Normalny 11 4 7" xfId="45302" xr:uid="{402EA97C-7142-496B-A1CF-021951011205}"/>
    <cellStyle name="Normalny 11 4 8" xfId="54667" xr:uid="{ADEB94FE-5288-450D-AE37-15CABCF3EA62}"/>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2 5" xfId="54677" xr:uid="{E68376E5-9E2E-4449-9831-263501B4330B}"/>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2 6" xfId="54676" xr:uid="{9D5D3EA5-804D-4F13-87B6-673FC05F2CBA}"/>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2 5" xfId="54679" xr:uid="{8BF6175B-1D59-458E-BFE2-B8EF67A7ED9B}"/>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3 6" xfId="54678" xr:uid="{FBA2BE05-4044-4AFB-A240-7C1B3AF8EAE6}"/>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2 4" xfId="54681" xr:uid="{7285933E-873F-4886-B967-4A45A5DEE3CE}"/>
    <cellStyle name="Normalny 11 5 4 3" xfId="21107" xr:uid="{E352A78C-65AB-4B36-910E-A79FA2C586B5}"/>
    <cellStyle name="Normalny 11 5 4 3 2" xfId="45338" xr:uid="{2B4A424F-D0BE-447C-96EE-A3F67C07873E}"/>
    <cellStyle name="Normalny 11 5 4 4" xfId="45335" xr:uid="{65961D8F-F4A6-41C0-9219-71F507020C1C}"/>
    <cellStyle name="Normalny 11 5 4 5" xfId="54680" xr:uid="{6E504E90-B06F-4AA3-8376-F4089B82FD28}"/>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5 4" xfId="54682" xr:uid="{70AFFA5A-82AB-4C28-8F27-DB988906DFE0}"/>
    <cellStyle name="Normalny 11 5 6" xfId="21110" xr:uid="{7748DBFB-340D-48BF-BE13-D12AA9A26D3D}"/>
    <cellStyle name="Normalny 11 5 6 2" xfId="45341" xr:uid="{E585ECD2-5EFD-4808-84B0-447AE097DA6A}"/>
    <cellStyle name="Normalny 11 5 7" xfId="45322" xr:uid="{C2A5500F-8462-40F8-ABAB-77F7FE8B5968}"/>
    <cellStyle name="Normalny 11 5 8" xfId="54675" xr:uid="{D23B2BA1-4AA7-4553-9B5F-6F5472582483}"/>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2 5" xfId="54685" xr:uid="{B1E1475C-2C06-4485-9BAC-B607827E20A5}"/>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2 6" xfId="54684" xr:uid="{44F8163C-E9F0-4CA1-9DDD-203F527A6683}"/>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2 4" xfId="54687" xr:uid="{91DBB6B7-3D8C-4A56-AE8D-BC798FD35E6F}"/>
    <cellStyle name="Normalny 11 6 3 3" xfId="21120" xr:uid="{61957632-C120-48B3-B6D9-D957F8B5ABF9}"/>
    <cellStyle name="Normalny 11 6 3 3 2" xfId="45352" xr:uid="{7FF4C69F-B6AB-4F67-9247-E51396B9F108}"/>
    <cellStyle name="Normalny 11 6 3 4" xfId="45349" xr:uid="{A286E42A-48D0-4E62-812C-951F99A4D642}"/>
    <cellStyle name="Normalny 11 6 3 5" xfId="54686" xr:uid="{F667155C-E642-4382-BC12-8D94BAC00691}"/>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4 4" xfId="54688" xr:uid="{E8ECF1B3-2D53-4D21-B7AC-5FD542EB9C8C}"/>
    <cellStyle name="Normalny 11 6 5" xfId="21123" xr:uid="{614FDA95-1214-4A8C-8762-D640302FEFEC}"/>
    <cellStyle name="Normalny 11 6 5 2" xfId="45355" xr:uid="{D4A7BE0F-787F-409E-88D1-ABA0FC04AEA3}"/>
    <cellStyle name="Normalny 11 6 6" xfId="45342" xr:uid="{0204BA95-D5AC-47AE-8EB5-177AC90315DA}"/>
    <cellStyle name="Normalny 11 6 7" xfId="54683" xr:uid="{BF77D53B-4885-49D3-8960-3F6CBBA2A246}"/>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2 6" xfId="54690" xr:uid="{0C1074C0-0934-4591-98B8-CDB8E4596DF4}"/>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7 7" xfId="54689" xr:uid="{082F141F-9AB6-4A16-9CC0-95AA17C57901}"/>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2 4" xfId="54692" xr:uid="{2DABE5E4-3A79-40D2-840C-50AFC8512AFA}"/>
    <cellStyle name="Normalny 11 8 3" xfId="21136" xr:uid="{5E4C253E-B2B7-469C-9DB2-F308C4149C17}"/>
    <cellStyle name="Normalny 11 8 3 2" xfId="45369" xr:uid="{DB46C026-2C7A-4714-8918-FCF19A99B023}"/>
    <cellStyle name="Normalny 11 8 4" xfId="45366" xr:uid="{AC5BFA3C-94BD-414F-B8EE-1E01AB276FF3}"/>
    <cellStyle name="Normalny 11 8 5" xfId="54691" xr:uid="{5D5C0824-30B2-4F4E-9F03-43A410A77D14}"/>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 9 4" xfId="54693" xr:uid="{DC2454B2-D2DA-4567-BF1F-279E4DB8D476}"/>
    <cellStyle name="Normalny 11_CHP" xfId="21139" xr:uid="{FD312FBF-82BF-4A2D-B624-429017EC4661}"/>
    <cellStyle name="Normalny 12" xfId="798" xr:uid="{00000000-0005-0000-0000-000024030000}"/>
    <cellStyle name="Normalny 12 10" xfId="21140" xr:uid="{0F8D9A3B-E4FB-4DE2-956D-33767670E08E}"/>
    <cellStyle name="Normalny 12 10 2" xfId="54694" xr:uid="{DD66EAC3-C3D8-4CEB-84FA-932590F7A86A}"/>
    <cellStyle name="Normalny 12 2" xfId="21141" xr:uid="{8F408DD9-97BA-4604-A7DB-AFEA3222D212}"/>
    <cellStyle name="Normalny 12 2 10" xfId="54695" xr:uid="{BED2AF85-A276-4570-B3EA-417F5C3DE59B}"/>
    <cellStyle name="Normalny 12 2 2" xfId="21142" xr:uid="{BEEECF8E-ACA3-4C06-8D71-1535AEF538A6}"/>
    <cellStyle name="Normalny 12 2 2 2" xfId="45374" xr:uid="{B0C78CA8-73E1-4EA3-8E58-8C842B4C9AB2}"/>
    <cellStyle name="Normalny 12 2 2 3" xfId="54696" xr:uid="{2DFAC863-14EE-42BF-92C8-1D3AEC8864A9}"/>
    <cellStyle name="Normalny 12 2 3" xfId="21143" xr:uid="{3892FE8B-3E1E-430F-AE07-68B1422CA51C}"/>
    <cellStyle name="Normalny 12 2 3 2" xfId="45375" xr:uid="{EBCD86C1-5F55-4E72-9AC3-9DCEC38061A8}"/>
    <cellStyle name="Normalny 12 2 3 3" xfId="54697" xr:uid="{EF71093A-6AEC-43F9-BEE4-8D6173A19C61}"/>
    <cellStyle name="Normalny 12 2 4" xfId="45373" xr:uid="{78E91AD4-9A0F-45AB-8A7F-EADD449F120C}"/>
    <cellStyle name="Normalny 12 2 4 2" xfId="54698" xr:uid="{7696FAFC-11DB-428B-A200-10E8941A2337}"/>
    <cellStyle name="Normalny 12 2 5" xfId="54007" xr:uid="{2F945294-EBC9-446A-8625-77C73339DBC5}"/>
    <cellStyle name="Normalny 12 2 5 2" xfId="54699" xr:uid="{C7B30CAC-AFEA-4A47-BA77-872766BDDAD5}"/>
    <cellStyle name="Normalny 12 2 6" xfId="54008" xr:uid="{91A19CCD-0407-4A74-A6F0-0D6828E5CA16}"/>
    <cellStyle name="Normalny 12 2 6 2" xfId="54700" xr:uid="{0A41784B-E900-43DF-ADC0-77F1646BE1FC}"/>
    <cellStyle name="Normalny 12 2 7" xfId="54009" xr:uid="{61F9D60C-E4EC-4704-B526-3F8B7930622F}"/>
    <cellStyle name="Normalny 12 2 7 2" xfId="54701" xr:uid="{A786006B-B638-4663-8A7E-862488CC9537}"/>
    <cellStyle name="Normalny 12 2 8" xfId="54010" xr:uid="{FA5211FA-9BDE-4BF9-B645-0CC84C0FDBD8}"/>
    <cellStyle name="Normalny 12 2 8 2" xfId="54702" xr:uid="{D01EFDC3-F532-499D-9DFB-20EDD0D851F6}"/>
    <cellStyle name="Normalny 12 2 9" xfId="54703" xr:uid="{806BE447-AFD5-460B-80DC-412234E4798B}"/>
    <cellStyle name="Normalny 12 3" xfId="21144" xr:uid="{0C00965C-BF06-4ED3-9B00-557FF83BF4CF}"/>
    <cellStyle name="Normalny 12 3 2" xfId="21145" xr:uid="{C582360D-ADC7-4449-8AB5-09968D2BEF28}"/>
    <cellStyle name="Normalny 12 3 2 2" xfId="45377" xr:uid="{946BC6C4-4AC7-4B3D-896B-F5DF83D746C8}"/>
    <cellStyle name="Normalny 12 3 2 3" xfId="54705" xr:uid="{FA39BB32-5CE7-4E4E-A6DD-A8D12CB940A7}"/>
    <cellStyle name="Normalny 12 3 3" xfId="21146" xr:uid="{B1931BA1-FB34-444D-A31C-B6E6B1EFF298}"/>
    <cellStyle name="Normalny 12 3 3 2" xfId="45378" xr:uid="{C6C66977-AEC5-4C52-8E48-489E0D258A2D}"/>
    <cellStyle name="Normalny 12 3 4" xfId="45376" xr:uid="{AF0BEBE7-0C89-48F4-9652-FFB9964D3F11}"/>
    <cellStyle name="Normalny 12 3 5" xfId="54704" xr:uid="{E229332A-DB59-4C64-B3CF-A8E44E9F5C07}"/>
    <cellStyle name="Normalny 12 4" xfId="21147" xr:uid="{B8AEF58D-CD88-41C8-A678-9DB8EF03E17F}"/>
    <cellStyle name="Normalny 12 4 2" xfId="21148" xr:uid="{9C1251EA-B445-470A-A1DA-E28EC165F827}"/>
    <cellStyle name="Normalny 12 4 2 2" xfId="45380" xr:uid="{49DB26F1-092D-4F9D-B27B-45268DE1952C}"/>
    <cellStyle name="Normalny 12 4 2 3" xfId="54707" xr:uid="{06C9FB35-C139-41B9-AB62-9EA18D6E824D}"/>
    <cellStyle name="Normalny 12 4 3" xfId="21149" xr:uid="{223808E5-8496-478D-AFF2-F2B19E2F3CC4}"/>
    <cellStyle name="Normalny 12 4 3 2" xfId="45381" xr:uid="{721AA8C4-E066-482E-8088-B22B41B316EF}"/>
    <cellStyle name="Normalny 12 4 4" xfId="45379" xr:uid="{00461DA5-3A57-41E7-AF09-53EBE2560B50}"/>
    <cellStyle name="Normalny 12 4 5" xfId="54706" xr:uid="{84B996C2-0207-435C-BD65-C570719A5066}"/>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5 4" xfId="54708" xr:uid="{71CBF001-EF0C-4BD7-9B3A-E1102A7776F8}"/>
    <cellStyle name="Normalny 12 6" xfId="21152" xr:uid="{225CA49D-5645-4AA9-924D-80B5704BB375}"/>
    <cellStyle name="Normalny 12 6 2" xfId="45384" xr:uid="{A7BC36B9-E912-4CEF-BFB5-B1F38B686FAD}"/>
    <cellStyle name="Normalny 12 6 3" xfId="54709" xr:uid="{8229E11F-89EC-459A-B01A-76255E11A7A1}"/>
    <cellStyle name="Normalny 12 7" xfId="45372" xr:uid="{FB371C74-0C86-4D7D-BB58-4DCF387FFDDF}"/>
    <cellStyle name="Normalny 12 7 2" xfId="54710" xr:uid="{76596ED5-77E1-4232-91D2-AD5D5A0EF291}"/>
    <cellStyle name="Normalny 12 8" xfId="54011" xr:uid="{C5246D8F-5C97-4E63-A43F-6CF44EF86738}"/>
    <cellStyle name="Normalny 12 8 2" xfId="54711" xr:uid="{083D5D2C-68FC-4291-B3E4-6026C7F25F3C}"/>
    <cellStyle name="Normalny 12 9" xfId="54012" xr:uid="{C1FCA3AD-0922-4BE3-B67A-CA007CB3245B}"/>
    <cellStyle name="Normalny 12 9 2" xfId="54712" xr:uid="{B947B869-0BD1-462C-A2EB-34B67DC6976A}"/>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2 5" xfId="54714" xr:uid="{6AAEA8F5-4574-43CC-BE1B-F75DEB56EFD3}"/>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3 6" xfId="54713" xr:uid="{111408F9-4DB5-4199-B4DE-B37330ABCB0C}"/>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4 5" xfId="54715" xr:uid="{40C83CCC-420A-4E21-924F-F0B5521F5828}"/>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2 4" xfId="54717" xr:uid="{D43E64E3-34EB-4349-B046-616532614826}"/>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1 7" xfId="54716" xr:uid="{D4C3A2A0-BF96-4164-9DB1-F6DFF6D090DB}"/>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2 5" xfId="54719" xr:uid="{B4B9CE64-402B-4D56-A838-EC838B1BDB0A}"/>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3 5" xfId="54720" xr:uid="{BE48A796-35A5-48AD-B56F-D612FAB7BE8F}"/>
    <cellStyle name="Normalny 13 12 4" xfId="21186" xr:uid="{BDB6AC24-44FB-408A-B901-47D75E457C34}"/>
    <cellStyle name="Normalny 13 12 4 2" xfId="45417" xr:uid="{52931A5E-D766-401B-AF11-E3A0BD164C49}"/>
    <cellStyle name="Normalny 13 12 4 3" xfId="54721" xr:uid="{1B2AC792-194F-4DA4-A8BB-2B235D04ED12}"/>
    <cellStyle name="Normalny 13 12 5" xfId="21187" xr:uid="{7C5E2E93-2F48-45F6-908F-35521C08C78D}"/>
    <cellStyle name="Normalny 13 12 5 2" xfId="45418" xr:uid="{0F408EE6-C6BD-4CE3-A696-453EA4CB2C86}"/>
    <cellStyle name="Normalny 13 12 6" xfId="45410" xr:uid="{EBAD8106-B022-46CC-9327-EF9073C832D6}"/>
    <cellStyle name="Normalny 13 12 7" xfId="54718" xr:uid="{0E501110-F16F-423F-8BA7-9D4E78B9649D}"/>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2 5" xfId="54723" xr:uid="{47B49E6A-664D-4263-8DF8-C3127AC73B20}"/>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3 5" xfId="54724" xr:uid="{F637FB89-8A03-4C84-8440-FB457CB33ECB}"/>
    <cellStyle name="Normalny 13 13 4" xfId="21195" xr:uid="{4C51DEEF-D662-4F12-AD8D-DC80E43667FF}"/>
    <cellStyle name="Normalny 13 13 4 2" xfId="45426" xr:uid="{BE86F67A-B325-47D1-B6FC-F363298EAC6C}"/>
    <cellStyle name="Normalny 13 13 4 3" xfId="54725" xr:uid="{F59AB8A5-F702-49D7-820D-4F70E0CF256A}"/>
    <cellStyle name="Normalny 13 13 5" xfId="21196" xr:uid="{2BC404E7-CB48-4D2C-80E4-7BF0EC30ABE1}"/>
    <cellStyle name="Normalny 13 13 5 2" xfId="45427" xr:uid="{B68DA9DC-8136-4CDB-9A03-1D6239AE70B3}"/>
    <cellStyle name="Normalny 13 13 6" xfId="45419" xr:uid="{5FB5BC48-C3F4-48C6-8006-BD0AD323A9C2}"/>
    <cellStyle name="Normalny 13 13 7" xfId="54722" xr:uid="{BE0FC5BB-C2A4-40E6-A974-5A14AA5817CA}"/>
    <cellStyle name="Normalny 13 14" xfId="21197" xr:uid="{B0E29ED0-FBF5-445C-A914-F3AD9E9F1D0A}"/>
    <cellStyle name="Normalny 13 14 2" xfId="21198" xr:uid="{19A47BF2-B5D6-496E-A946-6885ADB5E7C9}"/>
    <cellStyle name="Normalny 13 14 2 2" xfId="45429" xr:uid="{8B660E63-5FB9-45CC-8C2B-0BD069604993}"/>
    <cellStyle name="Normalny 13 14 2 3" xfId="54727" xr:uid="{31D7F3D8-C48E-4B63-8B60-347D7FBD3AA2}"/>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4 6" xfId="54726" xr:uid="{FA1D1BBE-DA67-4403-ACB3-9C88284AA30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2 5" xfId="54729" xr:uid="{BDBA1DC2-4D1E-4908-A19A-CD13522F808A}"/>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3 5" xfId="54730" xr:uid="{7FD30B52-A1EB-41E8-A355-7C15BF8B1BE0}"/>
    <cellStyle name="Normalny 13 15 4" xfId="21208" xr:uid="{725AB6D2-C9C0-4F40-A0DB-B35D070EFF9C}"/>
    <cellStyle name="Normalny 13 15 4 2" xfId="45439" xr:uid="{6692536B-1FBA-4ECF-A498-9F3F992E6428}"/>
    <cellStyle name="Normalny 13 15 4 3" xfId="54731" xr:uid="{30FE6A4E-DC7D-4804-8909-5F3967FF62C3}"/>
    <cellStyle name="Normalny 13 15 5" xfId="21209" xr:uid="{DB40903D-F9DD-4249-8DCA-5672F5D06B31}"/>
    <cellStyle name="Normalny 13 15 5 2" xfId="45440" xr:uid="{6468361C-0D69-4CE0-9D10-0F14A8155EFE}"/>
    <cellStyle name="Normalny 13 15 6" xfId="45432" xr:uid="{9E736A28-698E-4A09-9106-D1AF2BA36FB9}"/>
    <cellStyle name="Normalny 13 15 7" xfId="54728" xr:uid="{B97E97CE-1B66-4BD0-AE7F-7B134D26DACB}"/>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2 5" xfId="54733" xr:uid="{372A158D-5629-4EBC-99FD-57DEAC4415B2}"/>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3 5" xfId="54734" xr:uid="{E642F706-F318-41F3-ADD0-273A3964F425}"/>
    <cellStyle name="Normalny 13 16 4" xfId="21217" xr:uid="{619BE692-58AF-4E4A-A2D5-C7579620C5F2}"/>
    <cellStyle name="Normalny 13 16 4 2" xfId="45448" xr:uid="{AF65A31F-6F6C-4240-B1D2-951E9B119877}"/>
    <cellStyle name="Normalny 13 16 4 3" xfId="54735" xr:uid="{F48F3893-E8A9-4F5B-8895-BD2BFFC5FD85}"/>
    <cellStyle name="Normalny 13 16 5" xfId="21218" xr:uid="{999BB6EB-918A-4190-8D21-C6690F56AE75}"/>
    <cellStyle name="Normalny 13 16 5 2" xfId="45449" xr:uid="{80F84814-FDDB-40D8-9E70-9723E990D549}"/>
    <cellStyle name="Normalny 13 16 6" xfId="45441" xr:uid="{C39C39DA-1655-4A4B-A69D-34EA405E5734}"/>
    <cellStyle name="Normalny 13 16 7" xfId="54732" xr:uid="{D357C1B4-9B1A-4FC2-9531-B4D6D677708A}"/>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2 5" xfId="54737" xr:uid="{7048FCC9-7F62-4506-AEBD-BA5FDF5A235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3 5" xfId="54738" xr:uid="{72866F23-EB85-4C8D-8BDB-5CB3A2735C4A}"/>
    <cellStyle name="Normalny 13 17 4" xfId="21226" xr:uid="{3BECBF29-8B05-4C43-9978-EA1E133F898E}"/>
    <cellStyle name="Normalny 13 17 4 2" xfId="45457" xr:uid="{5801D298-A71E-42A5-9A1F-1F13E8A60A32}"/>
    <cellStyle name="Normalny 13 17 4 3" xfId="54739" xr:uid="{E744A3D0-10CF-454C-8DF0-325E163AF62F}"/>
    <cellStyle name="Normalny 13 17 5" xfId="21227" xr:uid="{77C4560F-D04C-40FD-A8CA-196BCA271FFD}"/>
    <cellStyle name="Normalny 13 17 5 2" xfId="45458" xr:uid="{DF1DD9E7-41A4-4F80-9E57-8DF0EB0C4275}"/>
    <cellStyle name="Normalny 13 17 6" xfId="45450" xr:uid="{635196D2-92E2-445F-A5E7-433365072CF8}"/>
    <cellStyle name="Normalny 13 17 7" xfId="54736" xr:uid="{22926A57-F796-400D-ABAA-A7369F24D651}"/>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2 5" xfId="54741" xr:uid="{0E96B02E-FF43-4E4D-BA63-B2C3080CA4C5}"/>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3 5" xfId="54742" xr:uid="{95215941-40F1-4A9D-9F3A-9872B68BBD51}"/>
    <cellStyle name="Normalny 13 18 4" xfId="21235" xr:uid="{C6905529-E91C-4463-887B-71E12AE7646F}"/>
    <cellStyle name="Normalny 13 18 4 2" xfId="45466" xr:uid="{E2D970A1-AC20-4D7A-BE06-089E5C61A8A1}"/>
    <cellStyle name="Normalny 13 18 4 3" xfId="54743" xr:uid="{DC5A1DAC-888F-4897-BD2B-BDB2BB9B1907}"/>
    <cellStyle name="Normalny 13 18 5" xfId="21236" xr:uid="{AF118797-60CE-48DE-BB19-2BB2256FFFFE}"/>
    <cellStyle name="Normalny 13 18 5 2" xfId="45467" xr:uid="{7CD822D1-2521-457E-A8ED-4E648061BF8D}"/>
    <cellStyle name="Normalny 13 18 6" xfId="45459" xr:uid="{D848BF78-45B7-4D32-B23F-1C51CFD4F1BF}"/>
    <cellStyle name="Normalny 13 18 7" xfId="54740" xr:uid="{57AA78D0-DEA7-4DB8-833E-E991D4874F72}"/>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19 5" xfId="54744" xr:uid="{492BE374-9FA6-4B97-876C-B8410EB1CEB9}"/>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18" xfId="54745" xr:uid="{85AF0372-EEDF-4294-BE11-FBA1C61EA978}"/>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17" xfId="54746" xr:uid="{057F7966-7A2E-4F6F-B5BD-87AD89B9BC1C}"/>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16" xfId="54747" xr:uid="{6DAA993B-23E6-4258-97CD-99F9783458E4}"/>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13" xfId="54748" xr:uid="{717711F6-362C-4F85-9DB0-746E77EB463C}"/>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12" xfId="54749" xr:uid="{E7266F12-D1C2-4D14-83C1-523D14507927}"/>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2 5" xfId="54751" xr:uid="{5F330082-ECF5-415B-9C7A-EF10254ADC3E}"/>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3 5" xfId="54752" xr:uid="{1913D96D-9E74-4F25-9790-477E8706FBBF}"/>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2 7" xfId="54750" xr:uid="{DFA3BC1B-B554-4D58-854B-5264A757EB52}"/>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3 5" xfId="54753" xr:uid="{9F808D65-36AA-45D2-95FA-DC94AD7DF236}"/>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3 6" xfId="54754" xr:uid="{00A0A206-25CE-4F29-82F4-F85D9C243480}"/>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4 5" xfId="54755" xr:uid="{E773DDCA-E932-412F-B61D-6872798BBEA1}"/>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13" xfId="54756" xr:uid="{83FC2B2E-B16A-4A9D-8507-D39F3C7ED474}"/>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12" xfId="54757" xr:uid="{4957D97F-5448-4755-92E0-FF03FF914529}"/>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2 5" xfId="54759" xr:uid="{8B431666-78DE-4C8B-97BD-704854CC6627}"/>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3 5" xfId="54760" xr:uid="{ED21FBD7-5FFE-4263-AF4A-ABF36F5FCDEA}"/>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2 7" xfId="54758" xr:uid="{95C6A866-3618-4D24-A034-EA00150941C8}"/>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3 5" xfId="54761" xr:uid="{409CF304-A315-4DB6-AFB3-898DD8104F5A}"/>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3 6" xfId="54762" xr:uid="{2435E143-2336-45F3-91E2-2CA1A5551A18}"/>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4 5" xfId="54763" xr:uid="{3495ADD0-83C1-4028-AD06-AD9480AEFEB6}"/>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12" xfId="54764" xr:uid="{48CA17F7-7733-4E1E-A87F-C2ADA83AD61F}"/>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2 5" xfId="54766" xr:uid="{143BC93C-F307-43D7-BCE6-48FC9466131C}"/>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3 5" xfId="54767" xr:uid="{F8E4D6D8-32C2-4792-8DEB-9D9E5D7EFC33}"/>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2 7" xfId="54765" xr:uid="{8C07C4D7-921A-4F36-9C27-F55814A94D3A}"/>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3 5" xfId="54768" xr:uid="{1B4A6ECC-A9D3-4247-8A23-904C1553F643}"/>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12" xfId="54769" xr:uid="{CCF64785-E9C1-4B55-AB5D-907979380A2D}"/>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2 5" xfId="54771" xr:uid="{447264EB-DEDF-42F2-9664-31014269BAB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3 5" xfId="54772" xr:uid="{181D91C1-314F-412B-B435-58467DB649E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2 7" xfId="54770" xr:uid="{C1206505-2DA3-44CA-939D-6DAA3D9389BC}"/>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3 5" xfId="54773" xr:uid="{1D8774C1-7E9C-4514-8AF6-AC73F44C60CE}"/>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6 6" xfId="54774" xr:uid="{40F65B6F-8D85-4F32-B663-3BAA2711F9B5}"/>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7 5" xfId="54775" xr:uid="{4C0D23A8-E78E-4659-9DC0-D3485D6410D8}"/>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13" xfId="54776" xr:uid="{AAB7931D-0136-4A2C-BA0C-5E434A1FB5CF}"/>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12" xfId="54777" xr:uid="{7AE73C4B-841F-42F0-8ABD-A584431F126B}"/>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2 5" xfId="54779" xr:uid="{06021E7E-13FB-4995-BAA0-702655A357C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3 5" xfId="54780" xr:uid="{41D5C7EE-B337-4DD9-B64E-0140C7F99C55}"/>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2 7" xfId="54778" xr:uid="{31D4FF8F-7698-48FF-A1CF-8FB3DF9AFFA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3 5" xfId="54781" xr:uid="{B630626D-1091-4EAF-B9CF-A98D8BC30E97}"/>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3 6" xfId="54782" xr:uid="{E54B6DF7-263B-423B-B7AE-D3319530F547}"/>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4 5" xfId="54783" xr:uid="{65BFB707-91A9-4742-8333-FDEC92FD103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13" xfId="54784" xr:uid="{439D3963-2E43-4244-9ECA-15870B35237C}"/>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12" xfId="54785" xr:uid="{CCE97680-943C-4F0C-8C79-96CEDDDA7CD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2 5" xfId="54787" xr:uid="{90FC1442-7CAC-4541-93BE-58070AE91DB1}"/>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3 5" xfId="54788" xr:uid="{F84E80EC-01B2-4DB0-81FA-42C09C855E22}"/>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2 7" xfId="54786" xr:uid="{0EF2AA30-D4BA-415A-B8A1-AC7E21907270}"/>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3 5" xfId="54789" xr:uid="{4A78DBB9-D7C9-4D5C-9C60-4E454A0A871B}"/>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3 6" xfId="54790" xr:uid="{5265FE5C-713C-4C76-A4DC-F40DDA21B710}"/>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4 5" xfId="54791" xr:uid="{D3544769-A748-4507-8085-EF85B8569CAC}"/>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12" xfId="54792" xr:uid="{728F70CE-C18D-40A5-914C-900A3FEC1D0A}"/>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2 5" xfId="54794" xr:uid="{4CA1390A-BA6C-40EE-A88B-38A529FDEC69}"/>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3 5" xfId="54795" xr:uid="{4331C45C-6FAD-4CA0-AF65-F02873AF4248}"/>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2 7" xfId="54793" xr:uid="{6F416887-235F-4217-97C5-9A6D96968F52}"/>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3 5" xfId="54796" xr:uid="{574AEA90-6986-4780-A7FA-60A50C6E1CAC}"/>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12" xfId="54797" xr:uid="{C3905F6D-79A4-48B6-88E5-B6EE601ED864}"/>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2 5" xfId="54799" xr:uid="{ABAC6BEF-E041-44D0-9D29-48D245B763B1}"/>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3 5" xfId="54800" xr:uid="{F44E9CA2-44F5-4C83-BD9C-D8B465B26E4B}"/>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2 7" xfId="54798" xr:uid="{7285FAC4-DB26-41BB-B2F1-0101DD48898B}"/>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3 5" xfId="54801" xr:uid="{3D0FBBA6-F3B7-4566-97F0-FEA8CF6F7FC9}"/>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7 6" xfId="54802" xr:uid="{BB2D7159-021E-451C-B837-27F9BBEA855E}"/>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8 5" xfId="54803" xr:uid="{15A31274-B22F-440F-A6AC-7F182ED7581E}"/>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16" xfId="54804" xr:uid="{4D027181-AFBF-4B9E-8D1D-69E49F3C3024}"/>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13" xfId="54805" xr:uid="{6E05FDAB-4D39-4D14-BE2D-61D0D1023FFC}"/>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12" xfId="54806" xr:uid="{0C4332FC-FA4E-453F-8233-6EE3977AC90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2 5" xfId="54808" xr:uid="{54C502EF-4C02-4AFC-9A59-1B7ABF46E311}"/>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3 5" xfId="54809" xr:uid="{9AF6A834-4DDB-4107-BAFE-E5C96CB95AEC}"/>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2 7" xfId="54807" xr:uid="{A3DBF45E-C07B-426B-BCF7-95828AD43BB4}"/>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3 5" xfId="54810" xr:uid="{B1D7A408-4ABB-4D3D-999A-7C41C0A6FD7B}"/>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3 6" xfId="54811" xr:uid="{A516B90C-859E-4312-8771-50D491068493}"/>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4 5" xfId="54812" xr:uid="{6767944A-F798-404C-AAF9-5637847AE4AA}"/>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13" xfId="54813" xr:uid="{2962EAC1-80B6-4B63-868C-9C5BFCB5AE62}"/>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12" xfId="54814" xr:uid="{4AABC3EA-6383-42ED-A04D-174008DD9DCC}"/>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2 5" xfId="54816" xr:uid="{671A6A56-3D02-464D-B1E0-64C4024537DD}"/>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3 5" xfId="54817" xr:uid="{8989E545-BBBE-49C6-9BBD-AE25133CFFE0}"/>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2 7" xfId="54815" xr:uid="{5B32182F-C2B1-48F9-8465-B2871C6A2237}"/>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3 5" xfId="54818" xr:uid="{7149E907-A469-4817-84AC-8A0D2CA8A354}"/>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3 6" xfId="54819" xr:uid="{B98F3FA2-4C5F-4E0F-ADA8-F554B6CCDDE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4 5" xfId="54820" xr:uid="{32062293-43FA-4FBA-A10F-C9F5D16AF3FE}"/>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12" xfId="54821" xr:uid="{92CBE904-A581-4675-8B25-FDBB687F6EB5}"/>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2 5" xfId="54823" xr:uid="{73478A4A-DBE2-4998-BFCF-0CE93A312F5D}"/>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3 5" xfId="54824" xr:uid="{6933F10B-80FB-49E4-9FEE-90003DE50FA1}"/>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2 7" xfId="54822" xr:uid="{48AF0965-DB20-4A33-BD9E-1AD406C162F1}"/>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3 5" xfId="54825" xr:uid="{08759F36-388A-4B12-99B1-724208E289B2}"/>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12" xfId="54826" xr:uid="{CCC1CE0B-ECFF-4015-8C69-06985FCA1D2E}"/>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2 5" xfId="54828" xr:uid="{7D7F5A6C-9B10-4F5F-A025-2A226D3B1A81}"/>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3 5" xfId="54829" xr:uid="{F697EB35-AD77-437E-9531-960E29BC1158}"/>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2 7" xfId="54827" xr:uid="{625FBE26-38E5-4CC0-BB87-6D95A39BBC24}"/>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3 5" xfId="54830" xr:uid="{384F3C01-9B8A-4383-ABA9-8019B4F31E13}"/>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6 6" xfId="54831" xr:uid="{5EBAFC32-062F-464F-9C22-6A68DA6B3A15}"/>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7 5" xfId="54832" xr:uid="{D5E6279F-EA53-4C8D-BC39-13F88641F7EF}"/>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13" xfId="54833" xr:uid="{C3D43F96-E28C-468F-BF38-A03C24C728E3}"/>
    <cellStyle name="Normalny 13 2 4 2" xfId="825" xr:uid="{00000000-0005-0000-0000-00003F030000}"/>
    <cellStyle name="Normalny 13 2 4 2 10" xfId="54479" xr:uid="{F754B6BE-19CC-48A6-8E09-C4D6D637BB57}"/>
    <cellStyle name="Normalny 13 2 4 2 11" xfId="21547" xr:uid="{E8DA71B4-DF30-4D59-9A1F-8BC5419FD464}"/>
    <cellStyle name="Normalny 13 2 4 2 12" xfId="54834" xr:uid="{0F104916-FC79-40B8-9795-E69861E22D15}"/>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2 5" xfId="54836" xr:uid="{DECA7861-7BAC-4C42-A22E-EAC971B3448A}"/>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3 5" xfId="54837" xr:uid="{2C99001F-25A3-44F4-8401-1374A00050AC}"/>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2 7" xfId="54835" xr:uid="{B43BA133-7243-48F9-A9BA-DE3BC7612051}"/>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3 5" xfId="54838" xr:uid="{46E5C53E-526C-4530-8CEB-BD0AA33CD17B}"/>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3 6" xfId="54839" xr:uid="{2B8D9819-9D7D-4045-B35C-72D16CDC5FF5}"/>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4 5" xfId="54840" xr:uid="{11DB93E0-6E4E-4F96-A513-FD8DBC3E6709}"/>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13" xfId="54841" xr:uid="{EAD23711-52EF-43A5-A256-84EF167C59B1}"/>
    <cellStyle name="Normalny 13 2 5 2" xfId="827" xr:uid="{00000000-0005-0000-0000-000041030000}"/>
    <cellStyle name="Normalny 13 2 5 2 10" xfId="54481" xr:uid="{BBCBCECB-C13E-4094-9876-375D18C8D7A4}"/>
    <cellStyle name="Normalny 13 2 5 2 11" xfId="21575" xr:uid="{CFDD9BB8-71B6-4BD9-9AC9-48AF7C841FFC}"/>
    <cellStyle name="Normalny 13 2 5 2 12" xfId="54842" xr:uid="{93CD84F2-5CCE-45C8-9035-9F5ADE2AB23D}"/>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2 5" xfId="54844" xr:uid="{DBA22B45-F00B-42D8-8A15-BD6309CF1A46}"/>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3 5" xfId="54845" xr:uid="{0B6D40CA-9C09-4CFB-AB58-38BEC19D9BAD}"/>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2 7" xfId="54843" xr:uid="{3AE5E498-5C76-470E-AEDC-4AE48E99D6E9}"/>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3 5" xfId="54846" xr:uid="{A54CEC48-C1CC-4C7A-BD6B-92D0622A9AD4}"/>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3 6" xfId="54847" xr:uid="{EF4E207C-6178-49D5-895E-547EB264AA9B}"/>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4 5" xfId="54848" xr:uid="{AEED4015-B5CC-4B90-B352-6C9EE0D530F8}"/>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12" xfId="54849" xr:uid="{D21DF9A5-CA69-48F1-BBD7-41DBC1B6F087}"/>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2 5" xfId="54851" xr:uid="{9974154B-D51A-418B-92C0-C8D50CA31AA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3 5" xfId="54852" xr:uid="{E27815EA-5FED-4448-872F-ACE08582440F}"/>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2 7" xfId="54850" xr:uid="{CCBCD185-E9EC-4568-8ADF-F681265ECA2D}"/>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3 5" xfId="54853" xr:uid="{F91A942C-7CC3-44D4-A697-B85B416AF7E8}"/>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12" xfId="54854" xr:uid="{CA98B57A-C586-43E5-B9A7-A727012DA7EF}"/>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2 5" xfId="54856" xr:uid="{CC8B9E22-E7AE-40C5-83CD-DF49758F6ABB}"/>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3 5" xfId="54857" xr:uid="{38808FAC-48FB-4E10-B147-65F996B57F15}"/>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2 7" xfId="54855" xr:uid="{C42A482C-CF94-4BF7-AFB6-87164EAEC7D8}"/>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3 5" xfId="54858" xr:uid="{E33D68A9-57A0-4EB4-97AD-EF0392EC8A61}"/>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8 6" xfId="54859" xr:uid="{C2847607-2FD9-4638-9231-A926F3EEF468}"/>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 9 5" xfId="54860" xr:uid="{1F2DBE82-3273-4362-AC69-27957E2861C8}"/>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0 5" xfId="54861" xr:uid="{B07DC096-189A-4055-ABB4-E0C60FB88EAA}"/>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1 5" xfId="54862" xr:uid="{77F85A11-6D33-4410-9108-625FA1F15084}"/>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2 5" xfId="54863" xr:uid="{F2884323-15C7-47A2-988F-DA67044ECDCA}"/>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3 5" xfId="54864" xr:uid="{F82F8BAC-DBDD-43E5-843B-5ECCB39C8FF7}"/>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4 4" xfId="54865" xr:uid="{21CBCC0C-51D6-4E68-9338-9C4041BF574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2 6" xfId="54866" xr:uid="{3150ABD6-DF40-48BF-A354-B8E6F24A8DF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2 5" xfId="54868" xr:uid="{5C9CE28A-3075-49A6-97FE-4FC474F50A74}"/>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4 6" xfId="54867" xr:uid="{1AB8BDD4-2991-4B5A-93E4-478C648CE995}"/>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2 6" xfId="54869" xr:uid="{6A0079C4-1FF9-41FE-9386-1F60814743AD}"/>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2 6" xfId="54870" xr:uid="{9C59FBAE-1042-4B5B-9C8E-086FC1B49E9D}"/>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2 6" xfId="54871" xr:uid="{9F07934F-0746-4101-9FC6-3F89B1EE1E79}"/>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2 6" xfId="54872" xr:uid="{1643C17A-0F2A-49E4-8877-563977745FA8}"/>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2 5" xfId="54874" xr:uid="{0D3FD85E-DA56-43F7-8AEC-0E7BD0D7EFD3}"/>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3 6" xfId="54873" xr:uid="{7785B65A-DEAA-41D2-9A52-B441BEF2D861}"/>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4 5" xfId="54875" xr:uid="{10642C9D-F2F9-4926-B6FC-8D02F1ECD832}"/>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2 6" xfId="54877" xr:uid="{58AB2C36-1DA9-4FE1-80E5-0F1708488C00}"/>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7 7" xfId="54876" xr:uid="{D255C101-B218-4293-9E68-D8A33E5F0982}"/>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2 6" xfId="54878" xr:uid="{A94D32AA-3923-44EF-BD75-06F7CA27AC58}"/>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2 5" xfId="54880" xr:uid="{2CCE87DE-DCBF-4556-A066-55D375D2A423}"/>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4 6" xfId="54879" xr:uid="{91D51574-22F8-448F-A3BC-9DE461808BFE}"/>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2 6" xfId="54881" xr:uid="{EC584603-EDA5-47AA-9606-FC76C6CEDEDB}"/>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2 5" xfId="54883" xr:uid="{4288CCDA-F162-4F35-BB7B-F31A59354516}"/>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4 6" xfId="54882" xr:uid="{8D8AF95E-44A8-498B-8B8E-B9CC7098378A}"/>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16" xfId="54884" xr:uid="{D3526CDD-F169-4014-A067-94EB3A892E2B}"/>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13" xfId="54885" xr:uid="{69B03F7E-E316-45DD-9BCA-F6D43B262E30}"/>
    <cellStyle name="Normalny 13 6 2 2" xfId="851" xr:uid="{00000000-0005-0000-0000-000059030000}"/>
    <cellStyle name="Normalny 13 6 2 2 10" xfId="54486" xr:uid="{4B8AC488-477B-44B0-81EA-685F0074E331}"/>
    <cellStyle name="Normalny 13 6 2 2 11" xfId="21822" xr:uid="{2B2F9ABC-F4FE-4659-B88A-21D80258D73A}"/>
    <cellStyle name="Normalny 13 6 2 2 12" xfId="54886" xr:uid="{D15D7677-AE28-4379-B0BC-668487E315A3}"/>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2 5" xfId="54888" xr:uid="{3A5D7575-1853-4DCE-A364-1EECE26A79B7}"/>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3 5" xfId="54889" xr:uid="{F1EF5BC2-CFD9-4BC9-BDB9-7728058E201E}"/>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2 7" xfId="54887" xr:uid="{EA287C05-4AB8-422C-AD2A-48737FCB820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3 5" xfId="54890" xr:uid="{55740E7F-1E30-48B4-8675-B62C075CC04A}"/>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3 6" xfId="54891" xr:uid="{D4632E8F-C065-484E-8268-0FC63C299889}"/>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4 5" xfId="54892" xr:uid="{C0CE69A6-ABF0-466B-936A-032C51B65BDC}"/>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13" xfId="54893" xr:uid="{ED301FC3-BFB3-4C35-9CC2-11D7E3BB8A18}"/>
    <cellStyle name="Normalny 13 6 3 2" xfId="853" xr:uid="{00000000-0005-0000-0000-00005B030000}"/>
    <cellStyle name="Normalny 13 6 3 2 10" xfId="54488" xr:uid="{3AC01F53-074A-41A0-9528-D4609950D6E4}"/>
    <cellStyle name="Normalny 13 6 3 2 11" xfId="21850" xr:uid="{75D67837-ECD3-4EE3-90F1-DDD6F99F2516}"/>
    <cellStyle name="Normalny 13 6 3 2 12" xfId="54894" xr:uid="{659D903D-012D-4DF6-83F8-3B9E177D7DE5}"/>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2 5" xfId="54896" xr:uid="{4DFE464E-3056-4DBA-B3C8-7CA37F4811F1}"/>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3 5" xfId="54897" xr:uid="{8B140204-583C-4FE5-BB33-AFCDEC5B1C89}"/>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2 7" xfId="54895" xr:uid="{56533F2D-678F-4B1E-8268-863F87724DD8}"/>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3 5" xfId="54898" xr:uid="{C8682DE8-2B6E-4B5C-9791-79BB7B44D0C1}"/>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3 6" xfId="54899" xr:uid="{AA3CD1B4-92AE-4168-921F-386C1161467A}"/>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4 5" xfId="54900" xr:uid="{02CE8CC2-64C5-453D-AA9F-74F245189246}"/>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12" xfId="54901" xr:uid="{0A70FCF8-2051-4C2E-A061-03328974CD1D}"/>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2 5" xfId="54903" xr:uid="{5FADD0EB-3EC8-4675-A382-8605199D8C73}"/>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3 5" xfId="54904" xr:uid="{3FD8041C-812A-4804-B928-BCFCCF00489A}"/>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2 7" xfId="54902" xr:uid="{D0523788-D2E1-47E5-969A-FC9D05A66541}"/>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3 5" xfId="54905" xr:uid="{ED85ACF8-96B2-4B2F-ADD5-FBE8055EC920}"/>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12" xfId="54906" xr:uid="{ACCF5221-9716-43CA-9EC4-B4AC531C57F9}"/>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2 5" xfId="54908" xr:uid="{CE01B085-9C4C-4370-9755-0CD5DF825B2A}"/>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3 5" xfId="54909" xr:uid="{DE934BBE-FD47-49AA-A9CE-820E19F80B24}"/>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2 7" xfId="54907" xr:uid="{A51BDE3A-3883-4216-9061-6C68A9A27E5B}"/>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3 5" xfId="54910" xr:uid="{0B8A9B04-A926-4CDB-B120-B3E52CB355BB}"/>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6 6" xfId="54911" xr:uid="{B2801FE9-CDEB-4FC3-99E2-1A85B4F60F54}"/>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7 5" xfId="54912" xr:uid="{CB27EB5E-D3E1-4963-B9E0-6D1271974426}"/>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13" xfId="54913" xr:uid="{8B98A57C-5CC1-4ED5-9082-7AEF7B3A11C7}"/>
    <cellStyle name="Normalny 13 7 2" xfId="857" xr:uid="{00000000-0005-0000-0000-00005F030000}"/>
    <cellStyle name="Normalny 13 7 2 10" xfId="54492" xr:uid="{00B9CCB7-D518-4FBC-9C72-8599B0F878DC}"/>
    <cellStyle name="Normalny 13 7 2 11" xfId="21920" xr:uid="{027D2E2E-BAFE-4C74-86E1-4D139DA6D770}"/>
    <cellStyle name="Normalny 13 7 2 12" xfId="54914" xr:uid="{1117E46F-353E-4FB2-B8BF-0E0D8163D9BD}"/>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2 5" xfId="54916" xr:uid="{0DDAD4EE-CCCD-4880-B77E-19345940430F}"/>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3 5" xfId="54917" xr:uid="{6DE4EC17-CDF5-427B-9956-F40A789DE71C}"/>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2 7" xfId="54915" xr:uid="{8BA241C4-441A-4AC7-AD1A-D44790B787A7}"/>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3 5" xfId="54918" xr:uid="{2FD619D2-2079-4BB0-966E-24EBB7E47D3F}"/>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3 6" xfId="54919" xr:uid="{32E3A2EA-DCE5-4C69-89B9-D6029B923090}"/>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4 5" xfId="54920" xr:uid="{A9BCBAA7-FEBF-45B3-807E-86B25C5F09EB}"/>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13" xfId="54921" xr:uid="{3D8CC0A3-3685-42F2-AF64-61AB84C929BB}"/>
    <cellStyle name="Normalny 13 8 2" xfId="859" xr:uid="{00000000-0005-0000-0000-000061030000}"/>
    <cellStyle name="Normalny 13 8 2 10" xfId="54494" xr:uid="{617015FF-F33F-48DA-A5AD-E7561310885A}"/>
    <cellStyle name="Normalny 13 8 2 11" xfId="21948" xr:uid="{1E5F11DA-7E4E-40CA-9DAD-967AAB724A0D}"/>
    <cellStyle name="Normalny 13 8 2 12" xfId="54922" xr:uid="{9504603F-1731-4249-A86D-7530C797C388}"/>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2 5" xfId="54924" xr:uid="{BD2E220F-E190-4A32-8442-3580E7744E16}"/>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3 5" xfId="54925" xr:uid="{F74FCB6F-6AD2-4469-B1C3-6F30F4EF736F}"/>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2 7" xfId="54923" xr:uid="{AC4B2F8B-CCB1-4360-A031-A40FA856F73E}"/>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3 5" xfId="54926" xr:uid="{B0273CCF-B1E0-490C-A41B-5D9DED48ABE2}"/>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3 6" xfId="54927" xr:uid="{85F6A0CD-ECCA-449E-9CF6-350A1DAD4A26}"/>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4 5" xfId="54928" xr:uid="{05DE1832-9A8C-4AF6-A2D7-D1BEE1B0544D}"/>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12" xfId="54929" xr:uid="{640B602B-6C57-4E1C-AD5C-55CC57FEE329}"/>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2 5" xfId="54931" xr:uid="{FA3F81B3-2202-48A0-80DD-B76694B297DE}"/>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3 5" xfId="54932" xr:uid="{F9AD619D-82DE-4602-9E2C-024FC3C6593C}"/>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2 7" xfId="54930" xr:uid="{01430EC2-C8E5-43D7-A0F7-39D24E9B1228}"/>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3 5" xfId="54933" xr:uid="{9EA410F2-1310-46B8-A3FC-7ABE0A5FD2E0}"/>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12" xfId="54934" xr:uid="{417DDB59-7F9A-4FF1-AE7C-CFF078348E7E}"/>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2 5" xfId="54938" xr:uid="{70CE6B3F-3821-497E-9061-5DA87253F97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2 6" xfId="54937" xr:uid="{CEEAFA70-7749-4189-BC14-58E28E4546A5}"/>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2 5" xfId="54940" xr:uid="{8ED3C33E-EBC0-4049-9916-99371B2F0B14}"/>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3 6" xfId="54939" xr:uid="{0B1C9B45-79BA-4075-8E43-E72A93819493}"/>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2 4" xfId="54942" xr:uid="{FE77984A-23CC-4328-AFD3-87EEAB8FAB80}"/>
    <cellStyle name="Normalny 14 2 2 4 3" xfId="22005" xr:uid="{A8DC9AD4-76B6-4F93-A4CE-4D36351F684A}"/>
    <cellStyle name="Normalny 14 2 2 4 3 2" xfId="46218" xr:uid="{90D11CEB-E2F0-4A26-9B9E-C0734A2127BD}"/>
    <cellStyle name="Normalny 14 2 2 4 4" xfId="46215" xr:uid="{8F5BF1D4-2FE8-46B3-80A5-C568BE6AF90D}"/>
    <cellStyle name="Normalny 14 2 2 4 5" xfId="54941" xr:uid="{2EBED63E-ED2C-4A3A-9423-8E7632DBCFD5}"/>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5 4" xfId="54943" xr:uid="{2E177BA6-590D-47EE-8B43-547EDEFD8CF0}"/>
    <cellStyle name="Normalny 14 2 2 6" xfId="22008" xr:uid="{E07AA5E1-BF5D-4F67-8434-DB3F58A66F49}"/>
    <cellStyle name="Normalny 14 2 2 6 2" xfId="46221" xr:uid="{829390A3-9745-4DA7-BF0C-8F443AB7F0D5}"/>
    <cellStyle name="Normalny 14 2 2 7" xfId="46202" xr:uid="{C9396D40-C57E-4852-A852-199911B75245}"/>
    <cellStyle name="Normalny 14 2 2 8" xfId="54936" xr:uid="{EFF138F1-1C31-4585-804F-92E17BC316EB}"/>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2 5" xfId="54945" xr:uid="{2277C3A8-BE0A-40DC-A3A8-DE8CF8CC1FFE}"/>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3 6" xfId="54944" xr:uid="{0E677DEE-43B6-4567-BB4C-26A8E0DC750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2 5" xfId="54947" xr:uid="{3FFBE4C3-ECCF-4639-BDB5-813C1A4CE6CE}"/>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4 6" xfId="54946" xr:uid="{D3CAA8F8-7742-4599-8A0E-B96BC8540D94}"/>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5 5" xfId="54948" xr:uid="{2A533DBF-1BD8-4F1A-A1C0-8D04AEB72610}"/>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 9" xfId="54935" xr:uid="{5BB76C71-4A5C-4DCA-A163-820088C35E47}"/>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2 5" xfId="54950" xr:uid="{3E45D488-595B-4E72-A09B-E4E6388F83C8}"/>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3 6" xfId="54949" xr:uid="{09D00263-FAD8-4DF7-A49C-A48B0139BA2C}"/>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2 5" xfId="54952" xr:uid="{181B1571-1AE4-4AF5-A623-4D8F7B10E34A}"/>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4 6" xfId="54951" xr:uid="{655961F5-4430-4DC4-A8CB-FCF7CAF9B1F6}"/>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2 6" xfId="54954" xr:uid="{EACB805C-5479-4003-926A-B176797818CC}"/>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5 7" xfId="54953" xr:uid="{5646292D-4915-4089-84A7-3BC505E83CAF}"/>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2 4" xfId="54956" xr:uid="{B856FAE3-5951-464D-A8E9-C96D858B63D8}"/>
    <cellStyle name="Normalny 14 6 3" xfId="22047" xr:uid="{A1644713-407E-49BE-9E7B-4582AC4F3998}"/>
    <cellStyle name="Normalny 14 6 3 2" xfId="46264" xr:uid="{1210DC6C-32C0-4D5A-93CB-45684B89043F}"/>
    <cellStyle name="Normalny 14 6 3 3" xfId="54957" xr:uid="{BD59F7EC-556E-4775-B024-659CBCE62BCB}"/>
    <cellStyle name="Normalny 14 6 4" xfId="46261" xr:uid="{B20D04C3-9CC9-463F-8D62-922D75543FD2}"/>
    <cellStyle name="Normalny 14 6 5" xfId="54955" xr:uid="{DB40A3B9-6CAB-4BF6-88DD-242383288F4F}"/>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7 4" xfId="54958" xr:uid="{42A05115-173A-44BE-BB0C-29978026FC2E}"/>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10" xfId="54959" xr:uid="{C620E8C1-2FBD-4A0C-B04A-2556333D7CAF}"/>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2 5" xfId="54961" xr:uid="{DD486BD5-DFCC-413F-92F3-0FA5FEEEF229}"/>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2 6" xfId="54960" xr:uid="{F818C469-8714-473C-88CB-E25EF639085B}"/>
    <cellStyle name="Normalny 15 3" xfId="22059" xr:uid="{DDB33D33-2A0C-4BF2-8551-8C200B0728CC}"/>
    <cellStyle name="Normalny 15 3 2" xfId="22060" xr:uid="{C096384B-BC09-4928-9471-9F34C2160CCD}"/>
    <cellStyle name="Normalny 15 3 2 2" xfId="46278" xr:uid="{6D6E3C27-69FB-45DC-A068-8EA0D7182D47}"/>
    <cellStyle name="Normalny 15 3 2 3" xfId="54963" xr:uid="{9AA5A074-FB13-48A3-AE43-E1C4A0C06A21}"/>
    <cellStyle name="Normalny 15 3 3" xfId="22061" xr:uid="{9B8039DC-DE2A-4D72-AB7C-50FE5927BB8E}"/>
    <cellStyle name="Normalny 15 3 3 2" xfId="46279" xr:uid="{2D41FAA6-0C16-4858-B8D2-FACF2A3D6E19}"/>
    <cellStyle name="Normalny 15 3 4" xfId="46277" xr:uid="{3A1AC9E5-BE9E-495A-A109-C8DF6BFFD789}"/>
    <cellStyle name="Normalny 15 3 5" xfId="54962" xr:uid="{1BE91B4B-6B3A-4D9F-9E66-9577A7C12BC4}"/>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4 4" xfId="54964" xr:uid="{1394354C-2BEE-4A03-BE47-5430FB5C2A8B}"/>
    <cellStyle name="Normalny 15 5" xfId="22064" xr:uid="{4ECB3AF1-7B9E-40CD-9887-872A9A45CF39}"/>
    <cellStyle name="Normalny 15 5 2" xfId="46282" xr:uid="{FD1632F3-56CD-4EDF-96F3-8940553111E9}"/>
    <cellStyle name="Normalny 15 5 3" xfId="54965" xr:uid="{377C092E-4A32-4D41-8809-D93DDAFD9499}"/>
    <cellStyle name="Normalny 15 6" xfId="46270" xr:uid="{95EDB159-4526-4B97-A95F-A79B3AFE61B6}"/>
    <cellStyle name="Normalny 15 6 2" xfId="54966" xr:uid="{28E5BDE1-89BA-40F8-A798-BAD1BA5AC3E7}"/>
    <cellStyle name="Normalny 15 7" xfId="54072" xr:uid="{E1378B89-4153-4382-ACE9-2FF7DA592888}"/>
    <cellStyle name="Normalny 15 7 2" xfId="54967" xr:uid="{1EE964DD-8C27-4D03-BA8E-D76EE40B0F97}"/>
    <cellStyle name="Normalny 15 8" xfId="54073" xr:uid="{45098D99-6666-4B2E-9063-B0A7AFF39C45}"/>
    <cellStyle name="Normalny 15 8 2" xfId="54968" xr:uid="{0C4AEA68-6ED6-4B17-8582-FC76128740C3}"/>
    <cellStyle name="Normalny 15 9" xfId="54074" xr:uid="{A8E8AB04-6FC4-47B7-9397-AE3F9A781395}"/>
    <cellStyle name="Normalny 15 9 2" xfId="54969" xr:uid="{7BB85906-73D2-4B73-A8C1-53E0C8C903AB}"/>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2 5" xfId="54972" xr:uid="{2B0184DB-9F96-43FB-90C3-1CD7AE781B84}"/>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2 6" xfId="54971" xr:uid="{B2F2286E-DB53-478E-8938-916B2B7096B3}"/>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2 5" xfId="54974" xr:uid="{B31B3F70-CEE3-4F21-9952-6A336A8B5801}"/>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3 6" xfId="54973" xr:uid="{E1AA594E-C250-4D4A-80CE-0815F2E6DF80}"/>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2 4" xfId="54976" xr:uid="{A445A78D-71A9-45FB-BF54-DD188DB2EBBE}"/>
    <cellStyle name="Normalny 16 4 3" xfId="22079" xr:uid="{0723580A-80AC-4045-B2E3-73A97248183B}"/>
    <cellStyle name="Normalny 16 4 3 2" xfId="46299" xr:uid="{F1CDAD39-E5A6-4409-967C-DD380911A4BF}"/>
    <cellStyle name="Normalny 16 4 4" xfId="46296" xr:uid="{B99E4588-DCC8-41AE-A5A9-BEE9FBB23F81}"/>
    <cellStyle name="Normalny 16 4 5" xfId="54975" xr:uid="{F62AE3ED-3E4A-46C0-88A9-A6494B576F25}"/>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5 4" xfId="54977" xr:uid="{4BAE9EB2-6545-40F9-B9A5-8180B217F560}"/>
    <cellStyle name="Normalny 16 6" xfId="22082" xr:uid="{4DE0305D-C166-4B3B-B1F4-BF918D70B6FA}"/>
    <cellStyle name="Normalny 16 6 2" xfId="46302" xr:uid="{9AF0C177-1DBC-4B51-9B3D-BD30E6B3878E}"/>
    <cellStyle name="Normalny 16 7" xfId="46283" xr:uid="{9A2F9ECB-2F0E-4484-8FBE-D23CE3856035}"/>
    <cellStyle name="Normalny 16 8" xfId="54970" xr:uid="{DBF90A64-6146-46F3-8685-F7AD57106E12}"/>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2 5" xfId="54979" xr:uid="{AB933D9E-E92E-4BE6-9C11-D6963D174EEF}"/>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7 7" xfId="54978" xr:uid="{57EC2865-B5B8-4234-B800-92FA75E87DFB}"/>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2 5" xfId="54982" xr:uid="{624F1765-9508-45D1-8ED9-FBED012486F6}"/>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2 6" xfId="54981" xr:uid="{EAE12AE9-EE5D-4E35-A36F-74CDF3DFA955}"/>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2 4" xfId="54984" xr:uid="{60FAC82F-5AD9-43D0-AE7E-891B0A33E540}"/>
    <cellStyle name="Normalny 18 3 3" xfId="22098" xr:uid="{C05A2628-15AE-4FD5-8948-25B8DCDAD188}"/>
    <cellStyle name="Normalny 18 3 3 2" xfId="46320" xr:uid="{4861598C-9E32-46DF-B4AE-314D7FB586E4}"/>
    <cellStyle name="Normalny 18 3 4" xfId="46317" xr:uid="{E0ED13CE-25F6-4DD8-9DF5-57A86F0D258A}"/>
    <cellStyle name="Normalny 18 3 5" xfId="54983" xr:uid="{28C35495-618C-4627-89EF-EC36CE627811}"/>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4 4" xfId="54985" xr:uid="{0CD18509-9003-4AA8-BCBD-4D5AE397AB50}"/>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 8" xfId="54980" xr:uid="{F1D401E9-0ED1-4257-9792-474945B3BA2F}"/>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10 2" xfId="54987" xr:uid="{400117CE-8CB5-4BC7-8102-EBBECEB26C39}"/>
    <cellStyle name="Normalny 2 11" xfId="54986" xr:uid="{1AA063B3-F78D-49C5-B896-54C5A8FD62D7}"/>
    <cellStyle name="Normalny 2 12" xfId="54518" xr:uid="{01892902-86CB-498A-AC3D-1930F52F271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2 5" xfId="54989" xr:uid="{1721176D-2449-46AD-8DA3-C53622363558}"/>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2 8" xfId="54988" xr:uid="{5FBA74D9-A07D-432F-AF99-6C3AAE9A3408}"/>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2 5" xfId="54991" xr:uid="{2DD42B7A-D920-4E56-A1A5-7A0BDEAED3E6}"/>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3 6" xfId="54990" xr:uid="{663498FF-62E2-41FD-92A7-2190AA597522}"/>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4 5" xfId="54992" xr:uid="{599AE113-4353-4062-A83F-7CE6F1C3672E}"/>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5 4" xfId="54993" xr:uid="{BCD6FB8C-C3A9-43D2-A735-34D286877D6D}"/>
    <cellStyle name="Normalny 2 6" xfId="22127" xr:uid="{306A20CE-73E7-4C97-AFD2-5E352F79DA7E}"/>
    <cellStyle name="Normalny 2 6 2" xfId="46351" xr:uid="{5626824B-3CA1-4497-8770-F84DB0D78D1B}"/>
    <cellStyle name="Normalny 2 6 3" xfId="54994" xr:uid="{0288D19B-8E13-4961-9C4A-67523782DA08}"/>
    <cellStyle name="Normalny 2 7" xfId="22128" xr:uid="{EA695717-39AC-4AB2-88F1-310D6E58790A}"/>
    <cellStyle name="Normalny 2 7 2" xfId="46352" xr:uid="{E5B88C82-3079-4167-ADAD-72666DFB957E}"/>
    <cellStyle name="Normalny 2 7 3" xfId="54995" xr:uid="{F8D86930-A6FF-4632-9E26-228D4BAAAE35}"/>
    <cellStyle name="Normalny 2 8" xfId="46331" xr:uid="{78CD7D21-FE1C-4707-8581-93D57B28BFB0}"/>
    <cellStyle name="Normalny 2 8 2" xfId="54996" xr:uid="{831C771F-E4F1-45EF-B1EF-D8A4D85A5D36}"/>
    <cellStyle name="Normalny 2 9" xfId="53666" xr:uid="{FF45F476-A9AE-419C-9013-066A31D1FC7D}"/>
    <cellStyle name="Normalny 2 9 2" xfId="54077" xr:uid="{0FCC059B-1EF0-4E3E-B054-51C76ACABE7F}"/>
    <cellStyle name="Normalny 2 9 3" xfId="54997" xr:uid="{171E4675-ABAC-4234-A9EC-A047A24F1202}"/>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2 5" xfId="54998" xr:uid="{8F23CBB9-D2A5-494C-ADC4-96ABFBCD9757}"/>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3 4" xfId="54999" xr:uid="{764935CE-4C3C-4DEA-B52C-EA99CA09512B}"/>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4 5" xfId="55000" xr:uid="{9E2DA100-797C-4800-9F42-5A663EAA46A0}"/>
    <cellStyle name="Normalny 20 5" xfId="22139" xr:uid="{F1CB9DD3-3717-4AD2-B0CE-A20CA17ED71C}"/>
    <cellStyle name="Normalny 20 5 2" xfId="46362" xr:uid="{E38CF432-C069-43FC-8E1C-65A1FC52C8D6}"/>
    <cellStyle name="Normalny 20 5 3" xfId="55001" xr:uid="{74A95204-4253-4692-97E9-DFC2D7B18BA5}"/>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2 5" xfId="55003" xr:uid="{A9060292-066C-4069-B31F-5F057DB73197}"/>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3 5" xfId="55004" xr:uid="{55C7E6AF-0A52-4FD6-BF93-5CF198D77ECD}"/>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1 7" xfId="55002" xr:uid="{A77CF32A-1F39-4EFF-86B6-25587F9D274E}"/>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2 5" xfId="55005" xr:uid="{1B159024-15B5-42BF-9021-49605A0D2A81}"/>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3 5" xfId="55006" xr:uid="{5ACE2280-D1B2-4A31-B81A-4DA6B6427FE7}"/>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2 4" xfId="55008" xr:uid="{17C9D2FB-34A9-4A7D-8D6D-5151D13F1066}"/>
    <cellStyle name="Normalny 24 3" xfId="22159" xr:uid="{FAF61768-5916-49EC-B60F-A9E555FA2C4E}"/>
    <cellStyle name="Normalny 24 3 2" xfId="46381" xr:uid="{9669A6C9-DD67-4FA5-8BBA-3BB8057AF562}"/>
    <cellStyle name="Normalny 24 4" xfId="46378" xr:uid="{8F7E63AA-D2FA-460E-A163-94194AB15E0C}"/>
    <cellStyle name="Normalny 24 5" xfId="55007" xr:uid="{3EEDE257-6EB9-49DE-81BF-95AB40225902}"/>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5 5" xfId="55009" xr:uid="{4E5968ED-56E9-4FD6-AC73-0BE434CD1C03}"/>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2 5" xfId="55011" xr:uid="{A69C7AB5-8783-4E5A-B9F0-425B8682C1CC}"/>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3 4" xfId="55012" xr:uid="{DCD9B1AB-50D7-4F71-9B84-0A18B4B401BA}"/>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6 7" xfId="55010" xr:uid="{DD13E2E7-7469-4CFE-861C-0ADB70FC2791}"/>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7 5" xfId="55013" xr:uid="{164D3BE4-B6FA-4B13-90BB-DBAE819E4BE4}"/>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8 4" xfId="55014" xr:uid="{AD7F2EEA-3305-4EEE-B7D8-50E49EFCCAB7}"/>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29 5" xfId="55015" xr:uid="{4EA4CE01-4D85-4B0A-89D5-902A48AC956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2 3" xfId="55018" xr:uid="{D665DA83-03DF-4B04-8826-85046D041C54}"/>
    <cellStyle name="Normalny 3 2 3" xfId="22182" xr:uid="{87F9E44F-AB37-42D2-8BE3-B9C4045A8CA5}"/>
    <cellStyle name="Normalny 3 2 3 2" xfId="46404" xr:uid="{B5F80277-757C-4F71-A988-ACE21BCD97F4}"/>
    <cellStyle name="Normalny 3 2 3 3" xfId="55019" xr:uid="{9442923D-48F7-4339-A8FF-57CA8ED766C8}"/>
    <cellStyle name="Normalny 3 2 4" xfId="46402" xr:uid="{5AB76F88-4F86-49BF-B2D0-B0DB9E09FF5B}"/>
    <cellStyle name="Normalny 3 2 5" xfId="55017" xr:uid="{C0552BE2-80E9-4B9B-9D8E-6A4C878E364F}"/>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3 4" xfId="55016" xr:uid="{BBAAB7EA-B1C3-42E9-A399-B747FDDDC694}"/>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0 5" xfId="55020" xr:uid="{17EC02FA-4C37-45E9-B81B-6B66D7226C49}"/>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1 5" xfId="55021" xr:uid="{6C2417D3-6320-4110-862B-DB84EB4A7E09}"/>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2 5" xfId="55022" xr:uid="{6D5CA408-FB50-429D-8164-0C1B3F471EBA}"/>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3 5" xfId="55023" xr:uid="{F4F22F9C-1100-4251-A044-5DD27C189730}"/>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4 5" xfId="55024" xr:uid="{28E2CAF7-0A2C-4614-BCDF-99922E4B3D65}"/>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5 5" xfId="55025" xr:uid="{58C92A00-ED4F-4480-9922-D1119F4106F2}"/>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6 5" xfId="55026" xr:uid="{4279D60B-F161-4B84-838E-CA4BF1482ED1}"/>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7 4" xfId="55027" xr:uid="{35FC1D5C-C284-41E7-A552-6CA6E1C946F4}"/>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8 5" xfId="55028" xr:uid="{6FAFEC9A-F7B1-4D9A-A08C-487450FEF62D}"/>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39 5" xfId="55029" xr:uid="{4F0E634D-639A-489F-A415-7B431BAA5AA0}"/>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0 5" xfId="55030" xr:uid="{4B0D6063-B013-4FA1-8431-2E15904AA199}"/>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1 5" xfId="55031" xr:uid="{FFA002CB-A10B-4036-9B9C-03F391947CB1}"/>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2 6" xfId="55032" xr:uid="{6E8B558D-7AD4-4E99-9BF1-141065D9E545}"/>
    <cellStyle name="Normalny 43" xfId="54498" xr:uid="{DAFD5E13-178E-4332-A868-9D8DB1B7D24B}"/>
    <cellStyle name="Normalny 43 2" xfId="54517" xr:uid="{F92135A4-8CD7-4A18-8F4F-B73955BD561E}"/>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3 6" xfId="55034" xr:uid="{89720CD5-5BC7-4E18-B309-CE68CCBA25CA}"/>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4 6" xfId="55035" xr:uid="{576A04FF-BB68-4263-9CBB-7DE365AA10E3}"/>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4 7" xfId="55033" xr:uid="{948971F2-64D5-46EF-B590-15B0DB2D9260}"/>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2 6" xfId="55036" xr:uid="{C8675975-B333-4A3C-8E92-8B434FC38651}"/>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2 3" xfId="55037" xr:uid="{ADB34CFF-F6BF-4FA5-AEEC-710E1FE47D70}"/>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0 4" xfId="55038" xr:uid="{344E3C9B-8079-4875-90D2-45A512BD5A20}"/>
    <cellStyle name="Percent 2 11" xfId="46719" xr:uid="{B575E8C1-98CB-41F2-A1A8-6D2F5D30CB4B}"/>
    <cellStyle name="Percent 2 11 2" xfId="55039" xr:uid="{40E180F4-DE5A-44BF-8A94-BEC2538A826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10" xfId="55040" xr:uid="{5C6B92F2-C24C-43CB-9DB5-F0DD4E36243A}"/>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2 8" xfId="55041" xr:uid="{C927C6BC-B393-4EB6-AB9E-5269DEE5851B}"/>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3 7" xfId="55042" xr:uid="{3D4F57D3-7ECE-4400-B71E-3B6628442521}"/>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4 5" xfId="55043" xr:uid="{3105752C-18AC-4CC4-8D79-660DC40B8393}"/>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5 5" xfId="55044" xr:uid="{C6A53BA3-3915-446F-A9E6-551342DA7202}"/>
    <cellStyle name="Percent 2 3 6" xfId="22607" xr:uid="{BCBBF6F9-B841-421B-947D-AA21E5AE2B3C}"/>
    <cellStyle name="Percent 2 3 6 2" xfId="46823" xr:uid="{F1E91686-C623-4994-8EDA-E4166E8F3110}"/>
    <cellStyle name="Percent 2 3 6 3" xfId="54124" xr:uid="{492C8213-AF15-47B1-8371-EBDDBDA2AE6D}"/>
    <cellStyle name="Percent 2 3 6 4" xfId="55045" xr:uid="{560B510A-7A11-4F6F-8AA3-2D36DA5128E8}"/>
    <cellStyle name="Percent 2 3 7" xfId="22608" xr:uid="{B0DE6B42-6FBD-4E3F-91DC-A41A3E8383D8}"/>
    <cellStyle name="Percent 2 3 7 2" xfId="46824" xr:uid="{F127A7DD-82AB-4AFD-A320-44AA0642CDF6}"/>
    <cellStyle name="Percent 2 3 7 3" xfId="54125" xr:uid="{5823C3A6-6DAB-4409-A85A-A4FA3C8B381A}"/>
    <cellStyle name="Percent 2 3 7 4" xfId="55046" xr:uid="{3CDE3B90-DFC8-4394-8DBF-5F07C446D3CE}"/>
    <cellStyle name="Percent 2 3 8" xfId="46804" xr:uid="{D3E5E3C3-EF5B-45EE-B6C3-B0CD36B5344D}"/>
    <cellStyle name="Percent 2 3 8 2" xfId="54126" xr:uid="{FC05205E-0511-4BF3-8CCC-8BB1B61BB2D4}"/>
    <cellStyle name="Percent 2 3 8 3" xfId="55047" xr:uid="{E75E8D0A-2CCF-4AD9-B33B-CBC53DB2CC38}"/>
    <cellStyle name="Percent 2 3 9" xfId="54119" xr:uid="{1BE67A36-B151-4E09-85B5-60BC555B5295}"/>
    <cellStyle name="Percent 2 4" xfId="22609" xr:uid="{7A7E71AB-2557-49AA-AD28-B6BAAD8BF3B6}"/>
    <cellStyle name="Percent 2 4 10" xfId="54127" xr:uid="{8F06A99F-6B18-48AF-85A6-62F3D60C37A8}"/>
    <cellStyle name="Percent 2 4 11" xfId="55048" xr:uid="{56ACC9EA-9CD5-4060-AAF1-5FB64CFA15D2}"/>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2 5" xfId="55049" xr:uid="{DC3C98E6-5FA8-499A-B7C5-4104B7C00A2E}"/>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11" xfId="55050" xr:uid="{BECB409C-873B-474E-9B66-F7B6E7E4C4BF}"/>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6 6" xfId="55051" xr:uid="{6DD2A7EF-37EE-4040-9A49-B36B295FF18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7 7" xfId="55052" xr:uid="{5B4B83C6-12C0-494A-BB62-52051EB4FEB0}"/>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8 5" xfId="55053" xr:uid="{28F91A5F-D65E-4782-AC45-C971246E8AF3}"/>
    <cellStyle name="Percent 2 9" xfId="22651" xr:uid="{1319AB42-8D74-4454-AF08-0936BD56128D}"/>
    <cellStyle name="Percent 2 9 2" xfId="46867" xr:uid="{57F76EF9-D839-41F4-9FFB-8332C5FC649E}"/>
    <cellStyle name="Percent 2 9 3" xfId="54132" xr:uid="{C383259A-576F-4048-B048-40FC3F46FDFD}"/>
    <cellStyle name="Percent 2 9 4" xfId="55054" xr:uid="{2AF64199-EF2F-4512-AEE5-A184D1642E4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12" xfId="55055" xr:uid="{90A87EF2-D59E-4120-BB2B-8CC084C6B846}"/>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14" xfId="55056" xr:uid="{C4395C60-1B5D-4894-9D36-FDBAF8548C2D}"/>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2 9" xfId="55057" xr:uid="{AE3BE89A-FFF8-4851-8F98-108C52A1D39C}"/>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13" xfId="55058" xr:uid="{891A4861-E22E-47A4-B585-BC9B11BE580D}"/>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2 9" xfId="55059" xr:uid="{5C3AA854-D446-4A80-B139-B3347113DB4E}"/>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5 9" xfId="55060" xr:uid="{0CC1BF1F-9A0C-4A3D-8DB9-8FA8EB9CBE17}"/>
    <cellStyle name="Percent 6" xfId="22854" xr:uid="{1F313C94-F08C-45CA-AAF6-3CD31ECE931E}"/>
    <cellStyle name="Percent 6 10" xfId="55061" xr:uid="{8AE11CBE-3E8B-4EB3-8787-CD2BDE673A9D}"/>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2 5" xfId="55062" xr:uid="{17CA308D-DB1C-44AA-B62B-2605EEE97271}"/>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3 7" xfId="55063" xr:uid="{85A53595-4F85-44DC-BC92-1A17291F568A}"/>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2 3" xfId="55066" xr:uid="{FFAE17D7-854C-4317-BB2E-EA96634BBB02}"/>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0 6" xfId="55065" xr:uid="{351BF25F-1B34-495D-A8FD-A283D9F8FA9C}"/>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1 5" xfId="55067" xr:uid="{A935AB78-8341-4441-A9B8-55AA2E4CF77F}"/>
    <cellStyle name="Procentowy 2 12" xfId="22894" xr:uid="{D07C89AB-D2ED-480E-8194-3A305461F5B9}"/>
    <cellStyle name="Procentowy 2 12 2" xfId="47109" xr:uid="{648C4606-E1E4-4CFB-8CBD-08EA6487B40A}"/>
    <cellStyle name="Procentowy 2 12 3" xfId="54137" xr:uid="{3C8AA6ED-FF34-44F6-BC96-A27E3806AF94}"/>
    <cellStyle name="Procentowy 2 12 4" xfId="55068" xr:uid="{F36A9EA4-3880-4CB9-A51B-35D4123C3EFD}"/>
    <cellStyle name="Procentowy 2 13" xfId="47103" xr:uid="{A9A1B1D2-EE8D-4E70-A5EE-F151EAC6AADD}"/>
    <cellStyle name="Procentowy 2 13 2" xfId="54138" xr:uid="{DAAAEEAF-F61A-45C9-863B-13C76FBB0889}"/>
    <cellStyle name="Procentowy 2 13 3" xfId="55069" xr:uid="{3DE2B24B-7F9D-4FB6-96AD-8CDF2004928D}"/>
    <cellStyle name="Procentowy 2 14" xfId="54139" xr:uid="{5D211674-83CA-4128-A71B-1FF914A6C951}"/>
    <cellStyle name="Procentowy 2 14 2" xfId="55070" xr:uid="{CFEFDFDE-24EC-4C4C-B34C-BEB885A89DB1}"/>
    <cellStyle name="Procentowy 2 15" xfId="54134" xr:uid="{3CC98ACF-9BEE-4D42-8319-F879CD9AB489}"/>
    <cellStyle name="Procentowy 2 16" xfId="22888" xr:uid="{92194056-2A8E-4217-914F-128F8B1C1EC8}"/>
    <cellStyle name="Procentowy 2 17" xfId="55064" xr:uid="{21A676E3-796D-4DC4-A52B-7710749E685C}"/>
    <cellStyle name="Procentowy 2 2" xfId="914" xr:uid="{00000000-0005-0000-0000-000098030000}"/>
    <cellStyle name="Procentowy 2 2 10" xfId="54141" xr:uid="{058DF90C-1D54-4F0D-BEB2-405B880ED0D2}"/>
    <cellStyle name="Procentowy 2 2 10 2" xfId="55072" xr:uid="{50DAA022-6299-43B6-8904-99547B4B71C9}"/>
    <cellStyle name="Procentowy 2 2 11" xfId="54140" xr:uid="{6C283926-504B-477E-B28F-59A64667EF4B}"/>
    <cellStyle name="Procentowy 2 2 12" xfId="22895" xr:uid="{61D2AB5C-C651-4DB0-A15F-26CE44673A43}"/>
    <cellStyle name="Procentowy 2 2 13" xfId="55071" xr:uid="{82C3FDB0-9333-4368-BBFC-064772E5812A}"/>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2 6" xfId="55074" xr:uid="{91701432-F0BD-4D78-9BDC-193FFCD22B59}"/>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2 9" xfId="55073" xr:uid="{756D6065-B412-4666-AC8A-C0822FA76346}"/>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2 6" xfId="55076" xr:uid="{157FC9FE-77B7-44A4-B3EC-D389378ABBB3}"/>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3 9" xfId="55075" xr:uid="{3595AF79-A6C6-4D8E-8392-2CD85F1CD10C}"/>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4 7" xfId="55077" xr:uid="{A518221B-4E8C-4060-A960-E885DE503887}"/>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5 5" xfId="55078" xr:uid="{4A8C7CE2-0F0A-49C0-A1FC-9D1733FA8CC2}"/>
    <cellStyle name="Procentowy 2 2 6" xfId="22918" xr:uid="{B1F5836D-8759-400A-8BED-1792FB58F907}"/>
    <cellStyle name="Procentowy 2 2 6 2" xfId="47133" xr:uid="{6AEC2BB4-DA0B-472B-84AA-C4D699F5711A}"/>
    <cellStyle name="Procentowy 2 2 6 3" xfId="54146" xr:uid="{5CE86005-C1C6-4B38-B154-BBF87C3DA8CE}"/>
    <cellStyle name="Procentowy 2 2 6 4" xfId="55079" xr:uid="{F3B281EB-9F91-46BA-B4E0-8F4E48DE7AB8}"/>
    <cellStyle name="Procentowy 2 2 7" xfId="22919" xr:uid="{294D15BC-FBE8-4DF6-9EB2-753CF9B36726}"/>
    <cellStyle name="Procentowy 2 2 7 2" xfId="47134" xr:uid="{17E9ABC2-494C-4371-8E6E-DC9918D4F100}"/>
    <cellStyle name="Procentowy 2 2 7 3" xfId="54147" xr:uid="{51CD1EE9-6BBA-44B5-82DE-0A1C95BC3D43}"/>
    <cellStyle name="Procentowy 2 2 7 4" xfId="55080" xr:uid="{5584B0F6-B786-441C-BE1A-01D53674A212}"/>
    <cellStyle name="Procentowy 2 2 8" xfId="47110" xr:uid="{0DC06E5A-63EA-4440-AACD-823F1FF5C253}"/>
    <cellStyle name="Procentowy 2 2 8 2" xfId="54148" xr:uid="{B30975A2-FC4C-4007-BA74-04B7572B70E1}"/>
    <cellStyle name="Procentowy 2 2 8 3" xfId="55081" xr:uid="{50BDBAA3-4DB4-436D-B373-3715B4A9BB13}"/>
    <cellStyle name="Procentowy 2 2 9" xfId="54149" xr:uid="{12AC959A-41E9-4696-8E31-01BAC5730DDC}"/>
    <cellStyle name="Procentowy 2 2 9 2" xfId="55082" xr:uid="{954A3F5C-BCB9-48CE-BA0B-D7E453354E5F}"/>
    <cellStyle name="Procentowy 2 3" xfId="917" xr:uid="{00000000-0005-0000-0000-00009B030000}"/>
    <cellStyle name="Procentowy 2 3 10" xfId="22920" xr:uid="{0CEAAB7E-A9E5-4111-932D-982D1C8BDA95}"/>
    <cellStyle name="Procentowy 2 3 11" xfId="55083" xr:uid="{A90A0CE8-7CFC-4CED-873D-C802980A2A17}"/>
    <cellStyle name="Procentowy 2 3 2" xfId="918" xr:uid="{00000000-0005-0000-0000-00009C030000}"/>
    <cellStyle name="Procentowy 2 3 2 10" xfId="22921" xr:uid="{B8C52CB2-1916-4F72-86AC-74F2A505BF5F}"/>
    <cellStyle name="Procentowy 2 3 2 11" xfId="55084" xr:uid="{6A89BE1B-3C72-4634-A18A-D9D2C9DA87C8}"/>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2 6" xfId="55086" xr:uid="{845D021B-2D96-4268-B961-B717CCAC8B6C}"/>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2 9" xfId="55085" xr:uid="{48B7F78A-3282-40E4-844D-191F717FC4A6}"/>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2 6" xfId="55088" xr:uid="{9F5686D0-1705-4573-8356-D8638CEF147F}"/>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3 9" xfId="55087" xr:uid="{DF28102A-C045-4CAF-AE64-29E7E0B1A450}"/>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2 6" xfId="55090" xr:uid="{99FF58E4-EDB5-4866-82FF-E6820EA73078}"/>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4 7" xfId="55089" xr:uid="{10D08730-9AD3-48DD-B3A8-8E33552C6459}"/>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5 6" xfId="55091" xr:uid="{A608508F-E71A-4260-A9B5-F70AD735A983}"/>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2 6" xfId="55093" xr:uid="{F7916174-722F-4012-809A-244E02508D0C}"/>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3 9" xfId="55092" xr:uid="{8D7E8394-139E-4662-85CE-57015806B2D1}"/>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4 6" xfId="55094" xr:uid="{C0142747-BC6A-4B05-A782-0B126D3F83B0}"/>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11" xfId="55095" xr:uid="{B687C64E-1707-4BFA-8E65-17EC4DA79E54}"/>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2 6" xfId="55097" xr:uid="{D07F4CC5-F8CA-4AF3-B7D1-F50280827018}"/>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2 9" xfId="55096" xr:uid="{F0A9D55C-BC25-47FF-8A01-699FDC4642BE}"/>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2 6" xfId="55099" xr:uid="{1F4410AB-C82A-4E40-83ED-9796BD14433B}"/>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3 9" xfId="55098" xr:uid="{4FBD8FA5-6A32-4C80-B7B6-05F94BE2C0BC}"/>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2 6" xfId="55101" xr:uid="{3603D010-5DFC-4718-A834-11811E3CCD04}"/>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4 7" xfId="55100" xr:uid="{1480CDC4-D27B-40F2-A329-94FF9637E268}"/>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5 6" xfId="55102" xr:uid="{3AF854D9-45E2-4A75-B574-53CBEF404E23}"/>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10" xfId="55103" xr:uid="{DEB3FA8F-37D0-49D6-BEB6-FC7A9C3D22F6}"/>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2 6" xfId="55105" xr:uid="{59D7010D-C0D6-4478-B25A-A9A185AECB12}"/>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2 8" xfId="55104" xr:uid="{0ABE26A4-7C18-4B6E-A500-8F44305FF9C4}"/>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2 6" xfId="55107" xr:uid="{F57305EC-F66D-48CF-B049-75B4EB818AE1}"/>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3 7" xfId="55106" xr:uid="{93576B47-11C2-4A44-AE6A-E2520F5F8916}"/>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4 6" xfId="55108" xr:uid="{43465C6C-D81E-4D29-B8FC-BD2F38B08DEB}"/>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10" xfId="55109" xr:uid="{A4D308A0-34E1-42C4-A7EC-5E4290EB357F}"/>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2 8" xfId="55110" xr:uid="{DBE0F3BB-D713-4B0B-830D-4994C2F5185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2 6" xfId="55112" xr:uid="{058361FD-673E-4C9F-AD37-EDB4C88B1653}"/>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3 6" xfId="55113" xr:uid="{9739BCD6-4677-40D6-8E82-9729621B2846}"/>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4 4" xfId="55114" xr:uid="{38A87FC6-C56C-48F6-A7F0-F4661DF1B49F}"/>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8 9" xfId="55111" xr:uid="{B6433BBE-645C-4A54-A353-096C3B46E7B8}"/>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2 6" xfId="55116" xr:uid="{AFA76B17-C3A1-4C46-A2F5-0814C818D331}"/>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3 4" xfId="55117" xr:uid="{C0A955D9-408A-45AE-A92A-9DD0B37B4A62}"/>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2 9 8" xfId="55115" xr:uid="{861C91E4-D700-45C5-BDD9-B1B66094363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2 6" xfId="55118" xr:uid="{4DA72244-34A3-404A-8BA8-3F0B094B47E1}"/>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2 6" xfId="55119" xr:uid="{4F2AEEED-D917-418F-A23E-F49DEC1F98DB}"/>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3 6" xfId="55120" xr:uid="{A6A6E021-2FA2-4A08-AA35-AB5B1AC6E20E}"/>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4 7" xfId="55121" xr:uid="{12892D5A-23C1-4B3E-8AB9-272F92F3D895}"/>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5 5" xfId="55122" xr:uid="{647BEBF1-E9A4-4E45-B435-E09424B2A403}"/>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2 6" xfId="55124" xr:uid="{F3E1CBA3-957B-4B40-9E01-906E56CC326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3 6" xfId="55125" xr:uid="{F793FE18-0E6A-4D65-9230-28256A3C670C}"/>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5 8" xfId="55123" xr:uid="{6357CD52-A876-40EC-B8E0-09D5B5238B84}"/>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6 7" xfId="55126" xr:uid="{DCD3C8F6-BC0D-4D12-9950-E6FD7D0FA9DF}"/>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2 6" xfId="55127" xr:uid="{A7ADB8F0-FA4A-40EB-901A-3FE523C27946}"/>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3 6" xfId="55128" xr:uid="{BB740805-A651-4289-AF45-1364A9907E31}"/>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4 8" xfId="55129" xr:uid="{18C4EA30-D085-43EB-A763-68C3802A6287}"/>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2 6" xfId="55130" xr:uid="{411D12DE-BED5-4B03-9ABE-7CCE32EC3551}"/>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3 6" xfId="55131" xr:uid="{7A6E12AE-5195-4E63-8E3C-D51F7F23FA67}"/>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4 8" xfId="55132" xr:uid="{7FAFB9EF-CA9E-4768-8DB9-2EDC9B27BE32}"/>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3 7" xfId="55133" xr:uid="{31E04406-4E2C-4B9B-AC7F-5EF61DAB1081}"/>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4 6" xfId="55134" xr:uid="{D8C4C493-44EB-4369-8958-F7CDAFC898AA}"/>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3 7" xfId="55135" xr:uid="{3D13AA3A-DCCB-4C29-95E2-F76315F78A3E}"/>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4 6" xfId="55136" xr:uid="{BEB7D2B2-DCB6-4918-93F5-49117A6DABD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2 6" xfId="55137" xr:uid="{416BD86E-9D99-4198-9912-D922D916F960}"/>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2 6" xfId="55138" xr:uid="{CB0CE70C-4DFF-4CEC-B877-263EFB3CC41F}"/>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3 6" xfId="55139" xr:uid="{B5F366F6-CBCC-4E05-B1D8-EE43E1685DEA}"/>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6 6" xfId="55140" xr:uid="{5EF6A577-54FD-4F19-AF8C-24D3573EF77A}"/>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2 6" xfId="55142" xr:uid="{D4DFDD06-606C-4BE1-BFCC-5E252B7D0630}"/>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3 6" xfId="55143" xr:uid="{F9A11FC0-E195-45B5-AB26-B8E8F1F87DDE}"/>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0 8" xfId="55141" xr:uid="{088BB181-CB1D-4D1F-8731-A05C1C4A84DB}"/>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2 6" xfId="55145" xr:uid="{63E0F123-0489-4F5E-8B7C-62E712C1C0F2}"/>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3 6" xfId="55146" xr:uid="{7525A5C6-6721-43E1-8C8F-3D288C0CD0C0}"/>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2 8" xfId="55144" xr:uid="{968B644C-D0AD-49BB-A68D-8E75A93BFCDF}"/>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3 6" xfId="55147" xr:uid="{B89215C3-7291-4045-A0FC-5190430979F6}"/>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3 6" xfId="55148" xr:uid="{5D28CDC4-B449-4D66-B44D-261E6103F6F1}"/>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4 6" xfId="55149" xr:uid="{58628902-3942-4239-BAE8-954B8917C7B3}"/>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2 6" xfId="55151" xr:uid="{D163FCC7-4646-43B2-9418-795EAE619708}"/>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3 4" xfId="55152" xr:uid="{D26E595B-D7FA-49E7-93F6-406766EA2FAB}"/>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3 7" xfId="55150" xr:uid="{84AF3B68-B152-457C-8CFD-BC940D5DC412}"/>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2 6" xfId="55154" xr:uid="{D5E45B21-FE62-4674-94A8-C47DC9E38480}"/>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3 4" xfId="55155" xr:uid="{9A8AF4AB-55A1-4BEB-850A-DD06C6DD10AB}"/>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4 7" xfId="55153" xr:uid="{412857F9-1CAF-4800-B076-EB9934023A7A}"/>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5 7" xfId="55156" xr:uid="{421C9949-7ECD-474D-9C72-667DA6E3ED8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6 6" xfId="55157" xr:uid="{389885D0-38F4-47D9-8BDF-3D0A145B850C}"/>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2 4" xfId="55159" xr:uid="{0754F5DE-84A1-45BC-816C-3AA5F64E9CA0}"/>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2 6" xfId="55158" xr:uid="{95A326FF-E31D-4EBF-A611-CE5C3FFD3FAE}"/>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3 6" xfId="55160" xr:uid="{6878F60B-F9D2-43C5-A4CD-CBA63A41312C}"/>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2 6" xfId="55161" xr:uid="{0C193515-7839-435D-AB89-F8D6CC697804}"/>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3 6" xfId="55162" xr:uid="{98181C29-2CC3-4B48-A8E1-D1D40A90261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2 4" xfId="55164" xr:uid="{BABC5596-E7BB-45B7-A5DD-F7A366E71F2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5 6" xfId="55163" xr:uid="{61D222A7-16AB-4B7C-B63D-8C189BEBABC1}"/>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2 6" xfId="55166" xr:uid="{719F71F5-8402-4162-9A7B-554297477E7C}"/>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3 6" xfId="55167" xr:uid="{4B792E58-2633-4DEF-A3F6-2210DC3F4701}"/>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4 4" xfId="55168" xr:uid="{3F31BA8E-E639-458C-865B-A25FC7DF280E}"/>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6 9" xfId="55165" xr:uid="{3070846A-A995-4C60-92B9-EA81548C97BF}"/>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2 6" xfId="55170" xr:uid="{0ED4B175-9B47-4E8A-A13C-8DBBD981CAB8}"/>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3 6" xfId="55171" xr:uid="{BD703BD4-64D0-4B40-AF29-81D7F389823E}"/>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7 8" xfId="55169" xr:uid="{34527F1E-AF80-41DE-B5A1-2746B8169A9F}"/>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8 6" xfId="55172" xr:uid="{431A7F44-9E43-442A-A6C8-DFA411A752E6}"/>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2 6" xfId="55174" xr:uid="{A15B6948-6CF2-4AB4-A0EE-3B03F086E9FF}"/>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3 6" xfId="55175" xr:uid="{C653D97A-68BE-4F66-AB45-17B55D968CDE}"/>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 9 8" xfId="55173" xr:uid="{46FA8BFE-DA78-484A-ACBF-5CB758DF2CB6}"/>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3 7" xfId="55176" xr:uid="{14686F5A-CE09-4902-853A-C5BB2DA12E99}"/>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4 6" xfId="55177" xr:uid="{AC1564A6-2317-4640-8FCB-DBD066D39116}"/>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2 6" xfId="55178" xr:uid="{C1CC3F1A-8601-4148-AC92-14504BCE152A}"/>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3 6" xfId="55179" xr:uid="{510A2BB6-0670-461D-9353-F70E0822B191}"/>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4 6" xfId="55180" xr:uid="{F0A1B9F3-EB38-4A55-A536-A458A9AA4346}"/>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2 6" xfId="55181" xr:uid="{60AE9D3D-4721-43FE-8934-28C921D158DC}"/>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3 6" xfId="55182" xr:uid="{775D0AF9-B8C4-404E-B80D-EE91614B23A7}"/>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4 6" xfId="55183" xr:uid="{6AD3A565-4AB7-48A4-BE3A-3E2B622384AD}"/>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2 6" xfId="55184" xr:uid="{8CC35987-EDD5-489A-9F70-94F121A8ABE5}"/>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3 6" xfId="55185" xr:uid="{C0037EA0-5D19-4CB8-97DD-56C727B608E9}"/>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4 6" xfId="55186" xr:uid="{1F853E48-9F62-4B9F-A2E4-6FC901074C6B}"/>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2 6" xfId="55187" xr:uid="{47919546-8590-4239-93F8-B431E552E037}"/>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3 6" xfId="55188" xr:uid="{EB7EC2F0-E1A1-4EF0-9363-F1D72B2E34EB}"/>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4 6" xfId="55189" xr:uid="{612A1960-41B0-4224-B92D-02791EE37BE2}"/>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2 6" xfId="55190" xr:uid="{14FB0ACE-10CC-476F-B857-A347CE8281D3}"/>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3 6" xfId="55191" xr:uid="{5FC1EF21-1BD8-4DCC-97CC-5A07E93FCCCE}"/>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6 6" xfId="55192" xr:uid="{A8032DBD-1FCF-4052-8BCB-519AC591067E}"/>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2 6" xfId="55193" xr:uid="{3D30D7AB-3B34-4195-AEB6-FC4219C5DCA8}"/>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3 6" xfId="55194" xr:uid="{8D28328C-1705-49E2-A37C-FDC205217E8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4 6" xfId="55195" xr:uid="{991312B8-0619-4390-BB4F-9B92C28AB50A}"/>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2 6" xfId="55196" xr:uid="{98D17D66-B620-4A46-BACA-853619046DB2}"/>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3 6" xfId="55197" xr:uid="{C60470FA-4C36-482B-8474-9B2AD177A28C}"/>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4 6" xfId="55198" xr:uid="{8F7E03D1-9612-42CC-A661-76886D5042FD}"/>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2 6" xfId="55199" xr:uid="{343EC71B-922C-40E1-8EEC-536CB44D8C44}"/>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3 6" xfId="55200" xr:uid="{9B77425B-9331-4F2A-995D-69EE4275AA02}"/>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4 6" xfId="55201" xr:uid="{7CD09D9D-C7F3-4CBB-AF65-67A167CA0F8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2 6" xfId="55202" xr:uid="{AE7A1EC4-5A2F-43B7-AA21-068C1B8A66FC}"/>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3 6" xfId="55203" xr:uid="{2A3008A6-7795-49DE-9CD7-9B6CF0E71E4E}"/>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8 6" xfId="55204" xr:uid="{325F9B58-32F8-4E7D-8A3D-6707643E7820}"/>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3 7" xfId="55205" xr:uid="{129BE8FF-B043-4430-88A7-0BF72A32F5A0}"/>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4 6" xfId="55206" xr:uid="{0AD2A4F9-DF72-4F71-89D8-A8108BA6E888}"/>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2 6" xfId="55207" xr:uid="{E6B8236C-79AC-450E-8ACC-269B387D8D5B}"/>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3 6" xfId="55208" xr:uid="{91213643-0C4D-457D-A8E2-A7D25F6EAFD6}"/>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4 6" xfId="55209" xr:uid="{EE232CE1-C2B4-4CB6-90E4-DA47266B9E1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2 6" xfId="55210" xr:uid="{86220E86-6811-447A-B351-9D2AA85AFDF0}"/>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3 6" xfId="55211" xr:uid="{AEB80C3A-43C2-42D2-AEA3-7B4BD4280E1A}"/>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4 6" xfId="55212" xr:uid="{08B0C895-29EC-4D06-BAA3-47DAAFAB2F42}"/>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4 7" xfId="55213" xr:uid="{085C91B5-970A-42B6-A5C5-01B9F301F8F4}"/>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5 7" xfId="55214" xr:uid="{1CCD364D-3850-4504-A2D6-420350A9E592}"/>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3 7" xfId="55215" xr:uid="{00442D3F-6A60-4697-959B-D7EC3F8D48B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4 7" xfId="55216" xr:uid="{F89E9F8A-B109-4C97-B6B7-F203CF40B548}"/>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3 6" xfId="55217" xr:uid="{24F4D361-CBC2-49F0-B1D1-AB418A7C3558}"/>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4 6" xfId="55218" xr:uid="{5F6B5C23-F0BF-4024-9635-611ACC1563E4}"/>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3 6" xfId="55219" xr:uid="{6E8BE4A2-12C5-4428-84E0-375E3FD307FA}"/>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4 6" xfId="55220" xr:uid="{0DA1D135-6F1B-4593-8250-7334D6702279}"/>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4 6" xfId="55221" xr:uid="{019C9A86-D66C-4594-8A6E-96DBDC1975AF}"/>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5 6" xfId="55222" xr:uid="{753719C2-F3E7-4B4C-BDB2-2C7A0609B03A}"/>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3 6" xfId="55223" xr:uid="{59C18A52-BC8F-4AD5-88AF-918B0960B40C}"/>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4 6" xfId="55224" xr:uid="{B6652784-8979-467D-AAB1-82D39162BF9A}"/>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2 6" xfId="55225" xr:uid="{B99A5F00-4A45-4328-A386-8BEA47A14841}"/>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2 4" xfId="55226" xr:uid="{709F5230-4823-4DB1-B8A9-69DAD7B4A4D7}"/>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2 6" xfId="55227" xr:uid="{A232A5BE-55FD-4643-9D91-28E9F99EF514}"/>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2 4" xfId="55228" xr:uid="{CF284AD1-A3DB-496A-A35B-5A58FEC85382}"/>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2 6" xfId="55229" xr:uid="{5315A3B8-99C7-4CE7-80F9-85D957ECD88B}"/>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2 4" xfId="55230" xr:uid="{33E410D3-08A0-45AE-B5D9-6E991B57399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4 6" xfId="55231" xr:uid="{A2F5A150-B7BB-487D-9674-8245D6E3D154}"/>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3 6" xfId="55232" xr:uid="{C4E01779-8EAE-4FA4-9A79-CBA47E783199}"/>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2 6" xfId="55233" xr:uid="{738AC66A-632C-4E04-A49F-E4FAF0AAD635}"/>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2 4" xfId="55234" xr:uid="{52D9AA8F-37F4-46CE-AA60-E11B9000D651}"/>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2 6" xfId="55235" xr:uid="{B7CE0922-49E1-42F6-818C-35B94AFB9E83}"/>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2 6" xfId="55236" xr:uid="{43AC7A76-38FE-40EF-B627-9A60ED7A1029}"/>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2 6" xfId="55238" xr:uid="{FD48060A-82A9-45B8-B34E-2A39DA383101}"/>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4 7" xfId="55237" xr:uid="{4F556508-371C-4523-86E7-7D5A66005EDA}"/>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2 6" xfId="55239" xr:uid="{69B15901-06CB-493E-B574-59663748D545}"/>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4 6" xfId="55240" xr:uid="{3B3AE404-E510-4F64-AA55-74575BBE7D56}"/>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2 6" xfId="55242" xr:uid="{AAD766A7-BC82-46B9-981E-BF239FDA8C80}"/>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5 7" xfId="55241" xr:uid="{49710894-F080-449D-B2F6-14806DBED5AB}"/>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2 4" xfId="55243" xr:uid="{88854036-5A82-4EAC-96E3-F6784B1137C5}"/>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2 6" xfId="55244" xr:uid="{61C87AB1-8824-4F7A-A88F-39A77D504104}"/>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2 6" xfId="55245" xr:uid="{D9108DB5-979C-42D4-8F47-7E17DB96B3B9}"/>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2 6" xfId="55247" xr:uid="{7F3211EF-64D4-4BC3-91F8-BBE6DEED6DFA}"/>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4 7" xfId="55246" xr:uid="{2BF6796F-0615-4637-9478-03663B99C13D}"/>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2 6" xfId="55248" xr:uid="{17062ABA-CEEB-4158-A416-D0BBD36EDC14}"/>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2 4" xfId="55249" xr:uid="{B40A320C-C16E-44BB-8D06-BBFB38F3CCF0}"/>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21</xdr:col>
      <xdr:colOff>581025</xdr:colOff>
      <xdr:row>46</xdr:row>
      <xdr:rowOff>160852</xdr:rowOff>
    </xdr:from>
    <xdr:to>
      <xdr:col>29</xdr:col>
      <xdr:colOff>798232</xdr:colOff>
      <xdr:row>63</xdr:row>
      <xdr:rowOff>67355</xdr:rowOff>
    </xdr:to>
    <xdr:pic>
      <xdr:nvPicPr>
        <xdr:cNvPr id="2" name="Picture 1">
          <a:extLst>
            <a:ext uri="{FF2B5EF4-FFF2-40B4-BE49-F238E27FC236}">
              <a16:creationId xmlns:a16="http://schemas.microsoft.com/office/drawing/2014/main" id="{9C7B339B-29D3-CDC0-AE9E-E01B35708EF3}"/>
            </a:ext>
          </a:extLst>
        </xdr:cNvPr>
        <xdr:cNvPicPr>
          <a:picLocks noChangeAspect="1"/>
        </xdr:cNvPicPr>
      </xdr:nvPicPr>
      <xdr:blipFill>
        <a:blip xmlns:r="http://schemas.openxmlformats.org/officeDocument/2006/relationships" r:embed="rId1"/>
        <a:stretch>
          <a:fillRect/>
        </a:stretch>
      </xdr:blipFill>
      <xdr:spPr>
        <a:xfrm>
          <a:off x="21669375" y="11105077"/>
          <a:ext cx="6275107" cy="302117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 displayName="Alicja Ossera" id="{D1BF45D7-D4FF-466F-9BCE-7D5BAFD63CEA}" userId="S::alicjaossera@student.agh.edu.pl::ba7f9b22-5177-41b4-b211-b7fbf12e4e13" providerId="AD"/>
</personList>
</file>

<file path=xl/theme/theme1.xml><?xml version="1.0" encoding="utf-8"?>
<a:theme xmlns:a="http://schemas.openxmlformats.org/drawingml/2006/main" name="Office Theme 2007 - 2010">
  <a:themeElements>
    <a:clrScheme name="Pakiet 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2007–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O8" dT="2025-06-15T10:29:37.62" personId="{534F618C-3BCF-4930-8517-5A6CD8A1D6B5}" id="{8A2B41EB-35C7-4035-9A72-C32F16C34130}">
    <text>3.1 Gaz ziemny/Wodór# - CCGT</text>
  </threadedComment>
  <threadedComment ref="AY8" dT="2025-06-15T10:29:37.62" personId="{534F618C-3BCF-4930-8517-5A6CD8A1D6B5}" id="{D7C4EF0E-569D-48C4-8A99-F092D275744E}">
    <text>3.1 Gaz ziemny/Wodór# - CCGT</text>
  </threadedComment>
  <threadedComment ref="AO9" dT="2025-06-15T10:30:41.73" personId="{534F618C-3BCF-4930-8517-5A6CD8A1D6B5}" id="{EF14C276-1E8E-48B9-9D2E-5C544F1DB61E}">
    <text xml:space="preserve">5.13 Biomasa stała - CHP </text>
  </threadedComment>
  <threadedComment ref="AY9" dT="2025-06-15T10:30:41.73" personId="{534F618C-3BCF-4930-8517-5A6CD8A1D6B5}" id="{2F6F77C2-A67E-4532-9497-4E75B908F09B}">
    <text xml:space="preserve">5.13 Biomasa stała - CHP </text>
  </threadedComment>
  <threadedComment ref="AO12" dT="2025-06-15T10:35:54.37" personId="{534F618C-3BCF-4930-8517-5A6CD8A1D6B5}" id="{B659BFEF-BC49-4241-80EA-06CDB587A2DD}">
    <text>Średnia z duże i małe wodne</text>
  </threadedComment>
  <threadedComment ref="AY12" dT="2025-06-15T10:35:54.37" personId="{534F618C-3BCF-4930-8517-5A6CD8A1D6B5}" id="{33612FEB-772B-49F3-AE1D-63D4E58E81B2}">
    <text>Średnia z duże i małe wodne</text>
  </threadedComment>
  <threadedComment ref="AO13" dT="2025-06-15T10:37:11.54" personId="{534F618C-3BCF-4930-8517-5A6CD8A1D6B5}" id="{FAE5EAB2-8034-4DF1-8221-B1166974C4AD}">
    <text xml:space="preserve">Średnia z 5.9 Ogniwa fotowoltaiczne ; o.f. dachowe </text>
  </threadedComment>
  <threadedComment ref="AY13" dT="2025-06-15T10:37:11.54" personId="{534F618C-3BCF-4930-8517-5A6CD8A1D6B5}" id="{DF0DFAEF-68E1-4DC2-83FA-B743283D2928}">
    <text xml:space="preserve">Średnia z 5.9 Ogniwa fotowoltaiczne ; o.f. dachowe </text>
  </threadedComment>
  <threadedComment ref="G14" dT="2025-06-15T10:19:55.11" personId="{534F618C-3BCF-4930-8517-5A6CD8A1D6B5}" id="{2B32D4BA-34EB-45DA-9531-146071048EEF}">
    <text>Z Westighouse factsheet dla ap1000</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AF32" dT="2025-07-30T13:05:58.09" personId="{D59FDDED-4AC4-4672-A4C7-44B27DA570D7}" id="{148418BA-6477-441F-8519-F286503C195B}">
    <text xml:space="preserve">Nie oznacz nic - jest nie limitujący dla przesyłanej ilości - kontrola przez zafixowany rozwój sieci oraz share wchodzący do sektorów demandówch
</text>
  </threadedComment>
  <threadedComment ref="AO37" dT="2025-09-01T17:26:55.85" personId="{D1BF45D7-D4FF-466F-9BCE-7D5BAFD63CEA}" id="{490DC6B0-5B3B-420D-B585-5AB8DF1BEECA}">
    <text>Koszty w przypadku cystern należy wyrazić w PLN na cysternę na rok jako fixcost</text>
  </threadedComment>
  <threadedComment ref="E40" dT="2025-08-14T06:50:31.68" personId="{D59FDDED-4AC4-4672-A4C7-44B27DA570D7}" id="{97EDA6E8-9B03-4075-9FF3-DEA075B55B8A}">
    <text>Energia elektryczna na sprężanie do cysterny</text>
  </threadedComment>
  <threadedComment ref="I40" dT="2025-08-14T06:45:38.85" personId="{D59FDDED-4AC4-4672-A4C7-44B27DA570D7}" id="{70F04755-9877-472F-AB83-94A19806D25F}">
    <text>energię sprężania do 700 bar: typowo ~6–10 kWh/kg
to to samo co 6-10 TWh/Mt</text>
  </threadedComment>
  <threadedComment ref="I41" dT="2025-08-14T06:42:44.91" personId="{D59FDDED-4AC4-4672-A4C7-44B27DA570D7}" id="{B45FE6E2-494C-4E03-9B17-6337C8BA056E}">
    <text>'=400 km/d x 365 d  x 0.3 l/km * 36 MJ/l /10^9 MJ/PJ</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nlinelibrary.wiley.com/doi/10.1002/ente.202300785"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T131"/>
  <sheetViews>
    <sheetView tabSelected="1" topLeftCell="A5" zoomScale="55" zoomScaleNormal="55" workbookViewId="0">
      <pane xSplit="2" topLeftCell="C1" activePane="topRight" state="frozen"/>
      <selection pane="topRight" activeCell="F24" sqref="F24"/>
    </sheetView>
  </sheetViews>
  <sheetFormatPr defaultRowHeight="12.5"/>
  <cols>
    <col min="1" max="1" width="9.1796875" customWidth="1"/>
    <col min="2" max="2" width="22.1796875" customWidth="1"/>
    <col min="3" max="3" width="27.1796875" customWidth="1"/>
    <col min="4" max="4" width="35.54296875" customWidth="1"/>
    <col min="5" max="5" width="17.7265625" customWidth="1"/>
    <col min="6" max="6" width="12.7265625" customWidth="1"/>
    <col min="7" max="7" width="18" customWidth="1"/>
    <col min="8" max="8" width="13.81640625" customWidth="1"/>
    <col min="9" max="9" width="16.453125" customWidth="1"/>
    <col min="10" max="13" width="9.1796875" customWidth="1"/>
    <col min="14" max="14" width="9" customWidth="1"/>
    <col min="15" max="15" width="8.81640625" customWidth="1"/>
    <col min="16" max="16" width="12.1796875" customWidth="1"/>
    <col min="17" max="17" width="8.81640625" customWidth="1"/>
    <col min="18" max="18" width="16.26953125" customWidth="1"/>
    <col min="19" max="19" width="19.26953125" customWidth="1"/>
    <col min="20" max="20" width="8.54296875" customWidth="1"/>
    <col min="21" max="21" width="9.7265625" bestFit="1" customWidth="1"/>
    <col min="22" max="22" width="10.7265625" bestFit="1" customWidth="1"/>
    <col min="23" max="25" width="11.81640625" bestFit="1" customWidth="1"/>
    <col min="26" max="26" width="11.453125" customWidth="1"/>
    <col min="27" max="27" width="10.36328125" bestFit="1" customWidth="1"/>
    <col min="28" max="28" width="7.08984375" customWidth="1"/>
    <col min="29" max="29" width="11.36328125" bestFit="1" customWidth="1"/>
    <col min="30" max="30" width="14" bestFit="1" customWidth="1"/>
    <col min="31" max="32" width="11.36328125" bestFit="1" customWidth="1"/>
    <col min="33" max="33" width="9.26953125" customWidth="1"/>
    <col min="34" max="36" width="10.54296875" customWidth="1"/>
    <col min="37" max="41" width="7.54296875" customWidth="1"/>
    <col min="42" max="42" width="18.7265625" customWidth="1"/>
    <col min="43" max="43" width="15.7265625" customWidth="1"/>
    <col min="44" max="44" width="18.453125" customWidth="1"/>
    <col min="45" max="45" width="9.54296875" customWidth="1"/>
    <col min="46" max="46" width="7.453125" customWidth="1"/>
    <col min="47" max="47" width="5.1796875" customWidth="1"/>
    <col min="48" max="48" width="16.7265625" customWidth="1"/>
    <col min="49" max="49" width="10.81640625" customWidth="1"/>
    <col min="50" max="50" width="6.7265625" customWidth="1"/>
    <col min="51" max="51" width="8.453125" bestFit="1" customWidth="1"/>
    <col min="52" max="52" width="11.81640625" bestFit="1" customWidth="1"/>
    <col min="53" max="53" width="9" customWidth="1"/>
    <col min="54" max="54" width="39.7265625" bestFit="1" customWidth="1"/>
    <col min="55" max="55" width="9" customWidth="1"/>
    <col min="56" max="59" width="8.54296875" customWidth="1"/>
    <col min="60" max="60" width="10.453125" customWidth="1"/>
    <col min="61" max="62" width="8.54296875" customWidth="1"/>
    <col min="63" max="63" width="9.54296875" customWidth="1"/>
    <col min="64" max="65" width="8.54296875" customWidth="1"/>
    <col min="66" max="70" width="12.1796875" customWidth="1"/>
    <col min="71" max="71" width="12.453125" customWidth="1"/>
    <col min="72" max="72" width="13.453125" customWidth="1"/>
    <col min="73" max="81" width="12.1796875" customWidth="1"/>
    <col min="82" max="99" width="9.1796875" customWidth="1"/>
  </cols>
  <sheetData>
    <row r="1" spans="2:69" ht="15.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row>
    <row r="2" spans="2:69" ht="14.5" thickBot="1">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69" ht="18" thickBot="1">
      <c r="B3" s="6" t="s">
        <v>0</v>
      </c>
      <c r="C3" s="7"/>
      <c r="AS3" s="197" t="s">
        <v>1</v>
      </c>
      <c r="AT3" s="213" t="s">
        <v>2</v>
      </c>
      <c r="AU3" s="214"/>
      <c r="AV3" s="215">
        <v>4.4449470588235274</v>
      </c>
      <c r="AW3" s="213" t="s">
        <v>3</v>
      </c>
      <c r="AX3" s="214"/>
      <c r="AY3" s="201"/>
    </row>
    <row r="4" spans="2:69" ht="13" customHeight="1"/>
    <row r="5" spans="2:69" ht="22.5" customHeight="1" thickBot="1">
      <c r="E5" s="8" t="s">
        <v>4</v>
      </c>
      <c r="AO5" s="275" t="s">
        <v>5</v>
      </c>
      <c r="AP5" s="275"/>
      <c r="AQ5" s="275"/>
      <c r="AR5" s="275"/>
      <c r="AS5" s="275"/>
      <c r="AT5" s="275"/>
      <c r="AU5" s="275"/>
      <c r="AV5" s="275"/>
      <c r="AW5" s="275"/>
      <c r="AY5" s="275" t="s">
        <v>5</v>
      </c>
      <c r="AZ5" s="275"/>
      <c r="BA5" s="275"/>
      <c r="BB5" s="275"/>
      <c r="BC5" s="275"/>
      <c r="BD5" s="275"/>
      <c r="BE5" s="275"/>
      <c r="BF5" s="275"/>
      <c r="BG5" s="275"/>
    </row>
    <row r="6" spans="2:69" ht="39">
      <c r="B6" s="66" t="s">
        <v>6</v>
      </c>
      <c r="C6" s="67" t="s">
        <v>7</v>
      </c>
      <c r="D6" s="67" t="s">
        <v>8</v>
      </c>
      <c r="E6" s="68" t="s">
        <v>9</v>
      </c>
      <c r="F6" s="69" t="s">
        <v>10</v>
      </c>
      <c r="G6" s="70" t="s">
        <v>11</v>
      </c>
      <c r="H6" s="71" t="s">
        <v>12</v>
      </c>
      <c r="I6" s="71" t="s">
        <v>13</v>
      </c>
      <c r="J6" s="71" t="s">
        <v>14</v>
      </c>
      <c r="K6" s="71" t="s">
        <v>15</v>
      </c>
      <c r="L6" s="70" t="s">
        <v>16</v>
      </c>
      <c r="M6" s="71" t="s">
        <v>17</v>
      </c>
      <c r="N6" s="71" t="s">
        <v>18</v>
      </c>
      <c r="O6" s="71" t="s">
        <v>19</v>
      </c>
      <c r="P6" s="71" t="s">
        <v>20</v>
      </c>
      <c r="Q6" s="71" t="s">
        <v>21</v>
      </c>
      <c r="R6" s="71" t="s">
        <v>22</v>
      </c>
      <c r="S6" s="70" t="s">
        <v>23</v>
      </c>
      <c r="T6" s="72" t="s">
        <v>24</v>
      </c>
      <c r="U6" s="71" t="s">
        <v>25</v>
      </c>
      <c r="V6" s="71" t="s">
        <v>26</v>
      </c>
      <c r="W6" s="71" t="s">
        <v>27</v>
      </c>
      <c r="X6" s="71" t="s">
        <v>28</v>
      </c>
      <c r="Y6" s="71" t="s">
        <v>29</v>
      </c>
      <c r="Z6" s="70" t="s">
        <v>30</v>
      </c>
      <c r="AA6" s="72" t="s">
        <v>31</v>
      </c>
      <c r="AB6" s="71" t="s">
        <v>32</v>
      </c>
      <c r="AC6" s="71" t="s">
        <v>33</v>
      </c>
      <c r="AD6" s="71" t="s">
        <v>34</v>
      </c>
      <c r="AE6" s="71" t="s">
        <v>35</v>
      </c>
      <c r="AF6" s="70" t="s">
        <v>36</v>
      </c>
      <c r="AG6" s="73" t="s">
        <v>37</v>
      </c>
      <c r="AH6" s="73" t="s">
        <v>38</v>
      </c>
      <c r="AI6" s="73" t="s">
        <v>39</v>
      </c>
      <c r="AJ6" s="74" t="s">
        <v>40</v>
      </c>
      <c r="AM6" s="254" t="s">
        <v>219</v>
      </c>
      <c r="AO6" s="43" t="s">
        <v>41</v>
      </c>
      <c r="AP6" s="43" t="s">
        <v>42</v>
      </c>
      <c r="AQ6" s="43" t="s">
        <v>43</v>
      </c>
      <c r="AR6" s="43" t="s">
        <v>44</v>
      </c>
      <c r="AS6" s="43" t="s">
        <v>45</v>
      </c>
      <c r="AT6" s="43" t="s">
        <v>46</v>
      </c>
      <c r="AU6" s="43" t="s">
        <v>47</v>
      </c>
      <c r="AV6" s="43" t="s">
        <v>48</v>
      </c>
      <c r="AW6" s="43" t="s">
        <v>49</v>
      </c>
      <c r="AY6" s="43" t="s">
        <v>41</v>
      </c>
      <c r="AZ6" s="43" t="s">
        <v>42</v>
      </c>
      <c r="BA6" s="43" t="s">
        <v>43</v>
      </c>
      <c r="BB6" s="43" t="s">
        <v>44</v>
      </c>
      <c r="BC6" s="43" t="s">
        <v>45</v>
      </c>
      <c r="BD6" s="43" t="s">
        <v>46</v>
      </c>
      <c r="BE6" s="43" t="s">
        <v>47</v>
      </c>
      <c r="BF6" s="43" t="s">
        <v>48</v>
      </c>
      <c r="BG6" s="43" t="s">
        <v>49</v>
      </c>
    </row>
    <row r="7" spans="2:69" ht="38.25" customHeight="1">
      <c r="B7" s="75" t="s">
        <v>50</v>
      </c>
      <c r="C7" s="146"/>
      <c r="D7" s="146"/>
      <c r="E7" s="55" t="s">
        <v>50</v>
      </c>
      <c r="F7" s="47"/>
      <c r="G7" s="47" t="s">
        <v>51</v>
      </c>
      <c r="H7" s="147" t="s">
        <v>51</v>
      </c>
      <c r="I7" s="147" t="s">
        <v>51</v>
      </c>
      <c r="J7" s="147" t="s">
        <v>51</v>
      </c>
      <c r="K7" s="147" t="s">
        <v>51</v>
      </c>
      <c r="L7" s="47" t="s">
        <v>51</v>
      </c>
      <c r="M7" s="147" t="s">
        <v>221</v>
      </c>
      <c r="N7" s="147" t="s">
        <v>221</v>
      </c>
      <c r="O7" s="147" t="s">
        <v>221</v>
      </c>
      <c r="P7" s="147" t="s">
        <v>221</v>
      </c>
      <c r="Q7" s="147" t="s">
        <v>221</v>
      </c>
      <c r="R7" s="147" t="s">
        <v>221</v>
      </c>
      <c r="S7" s="147" t="s">
        <v>221</v>
      </c>
      <c r="T7" s="147" t="s">
        <v>221</v>
      </c>
      <c r="U7" s="147" t="s">
        <v>221</v>
      </c>
      <c r="V7" s="147" t="s">
        <v>221</v>
      </c>
      <c r="W7" s="147" t="s">
        <v>221</v>
      </c>
      <c r="X7" s="147" t="s">
        <v>221</v>
      </c>
      <c r="Y7" s="147" t="s">
        <v>221</v>
      </c>
      <c r="Z7" s="147" t="s">
        <v>221</v>
      </c>
      <c r="AA7" s="147" t="s">
        <v>52</v>
      </c>
      <c r="AB7" s="147" t="s">
        <v>222</v>
      </c>
      <c r="AC7" s="147" t="s">
        <v>220</v>
      </c>
      <c r="AD7" s="147" t="s">
        <v>220</v>
      </c>
      <c r="AE7" s="147" t="s">
        <v>220</v>
      </c>
      <c r="AF7" s="147" t="s">
        <v>220</v>
      </c>
      <c r="AG7" s="62"/>
      <c r="AH7" s="62" t="s">
        <v>54</v>
      </c>
      <c r="AI7" s="62" t="s">
        <v>51</v>
      </c>
      <c r="AJ7" s="76"/>
      <c r="AM7" s="255"/>
      <c r="AO7" s="276" t="s">
        <v>55</v>
      </c>
      <c r="AP7" s="276"/>
      <c r="AQ7" s="276"/>
      <c r="AR7" s="276" t="s">
        <v>55</v>
      </c>
      <c r="AS7" s="276"/>
      <c r="AT7" s="276"/>
      <c r="AU7" s="277" t="s">
        <v>56</v>
      </c>
      <c r="AV7" s="277"/>
      <c r="AW7" s="44" t="s">
        <v>57</v>
      </c>
      <c r="AY7" s="276" t="s">
        <v>58</v>
      </c>
      <c r="AZ7" s="276"/>
      <c r="BA7" s="276"/>
      <c r="BB7" s="276" t="s">
        <v>58</v>
      </c>
      <c r="BC7" s="276"/>
      <c r="BD7" s="276"/>
      <c r="BE7" s="277" t="s">
        <v>53</v>
      </c>
      <c r="BF7" s="277"/>
      <c r="BG7" s="44" t="s">
        <v>57</v>
      </c>
    </row>
    <row r="8" spans="2:69" ht="15.75" customHeight="1">
      <c r="B8" s="33" t="str">
        <f t="shared" ref="B8:C8" si="0">C49</f>
        <v>ELE_NEW_GAS_CCGT</v>
      </c>
      <c r="C8" s="169" t="str">
        <f t="shared" si="0"/>
        <v>New Gas Combined Cycle Power Plants</v>
      </c>
      <c r="D8" s="32" t="str">
        <f t="shared" ref="D8:D14" si="1">C67</f>
        <v>PRI_GAS_NAT</v>
      </c>
      <c r="E8" s="56" t="str">
        <f>C74</f>
        <v>ELC</v>
      </c>
      <c r="F8" s="52">
        <v>2025</v>
      </c>
      <c r="G8" s="52">
        <v>0.69040000000000001</v>
      </c>
      <c r="H8" s="160">
        <f>G8</f>
        <v>0.69040000000000001</v>
      </c>
      <c r="I8" s="160">
        <f t="shared" ref="I8:L9" si="2">H8</f>
        <v>0.69040000000000001</v>
      </c>
      <c r="J8" s="160">
        <f t="shared" si="2"/>
        <v>0.69040000000000001</v>
      </c>
      <c r="K8" s="160">
        <f t="shared" si="2"/>
        <v>0.69040000000000001</v>
      </c>
      <c r="L8" s="52">
        <f t="shared" si="2"/>
        <v>0.69040000000000001</v>
      </c>
      <c r="M8" s="158">
        <f>$AY$8</f>
        <v>3711.5307941176452</v>
      </c>
      <c r="N8" s="65">
        <f>M8</f>
        <v>3711.5307941176452</v>
      </c>
      <c r="O8" s="65">
        <f t="shared" ref="O8:S8" si="3">N8</f>
        <v>3711.5307941176452</v>
      </c>
      <c r="P8" s="65">
        <f t="shared" si="3"/>
        <v>3711.5307941176452</v>
      </c>
      <c r="Q8" s="65">
        <f t="shared" si="3"/>
        <v>3711.5307941176452</v>
      </c>
      <c r="R8" s="65">
        <f t="shared" si="3"/>
        <v>3711.5307941176452</v>
      </c>
      <c r="S8" s="65">
        <f t="shared" si="3"/>
        <v>3711.5307941176452</v>
      </c>
      <c r="T8" s="57">
        <f>$BB$8</f>
        <v>88.898941176470544</v>
      </c>
      <c r="U8" s="65">
        <f t="shared" ref="U8:U13" si="4">T8</f>
        <v>88.898941176470544</v>
      </c>
      <c r="V8" s="65">
        <f t="shared" ref="V8:Z8" si="5">U8</f>
        <v>88.898941176470544</v>
      </c>
      <c r="W8" s="65">
        <f t="shared" si="5"/>
        <v>88.898941176470544</v>
      </c>
      <c r="X8" s="65">
        <f t="shared" si="5"/>
        <v>88.898941176470544</v>
      </c>
      <c r="Y8" s="65">
        <f t="shared" si="5"/>
        <v>88.898941176470544</v>
      </c>
      <c r="Z8" s="48">
        <f t="shared" si="5"/>
        <v>88.898941176470544</v>
      </c>
      <c r="AA8" s="159">
        <f>BE8</f>
        <v>3.2003618823529395E-2</v>
      </c>
      <c r="AB8" s="159"/>
      <c r="AC8" s="159"/>
      <c r="AD8" s="159"/>
      <c r="AE8" s="159"/>
      <c r="AF8" s="61"/>
      <c r="AG8" s="64">
        <v>1</v>
      </c>
      <c r="AH8" s="162">
        <v>31.54</v>
      </c>
      <c r="AI8" s="263">
        <v>0.38500000000000001</v>
      </c>
      <c r="AJ8" s="165">
        <v>30</v>
      </c>
      <c r="AM8" s="202"/>
      <c r="AO8" s="42">
        <v>835</v>
      </c>
      <c r="AP8" s="42"/>
      <c r="AQ8" s="42"/>
      <c r="AR8" s="42">
        <v>20</v>
      </c>
      <c r="AS8" s="42"/>
      <c r="AT8" s="42"/>
      <c r="AU8" s="42">
        <v>2</v>
      </c>
      <c r="AV8" s="42"/>
      <c r="AW8" s="42">
        <v>30</v>
      </c>
      <c r="AY8" s="46">
        <f>AO8*$AV$3</f>
        <v>3711.5307941176452</v>
      </c>
      <c r="AZ8" s="46"/>
      <c r="BA8" s="46"/>
      <c r="BB8" s="46">
        <f t="shared" ref="BB8:BB13" si="6">AR8*$AV$3</f>
        <v>88.898941176470544</v>
      </c>
      <c r="BC8" s="46"/>
      <c r="BD8" s="46"/>
      <c r="BE8" s="46">
        <f>AU8*$AV$3*0.0036</f>
        <v>3.2003618823529395E-2</v>
      </c>
      <c r="BF8" s="46"/>
      <c r="BG8" s="42">
        <v>30</v>
      </c>
    </row>
    <row r="9" spans="2:69" ht="15.75" customHeight="1">
      <c r="B9" s="34" t="str">
        <f t="shared" ref="B9:C9" si="7">C50</f>
        <v>ELE_NEW_BIOM</v>
      </c>
      <c r="C9" s="170" t="str">
        <f t="shared" si="7"/>
        <v>New Biomass Power Plants</v>
      </c>
      <c r="D9" s="171" t="str">
        <f t="shared" si="1"/>
        <v>PRI_BIOM</v>
      </c>
      <c r="E9" s="171" t="str">
        <f>C75</f>
        <v>ELC_RES</v>
      </c>
      <c r="F9" s="77">
        <v>2025</v>
      </c>
      <c r="G9" s="122">
        <v>0.38540000000000002</v>
      </c>
      <c r="H9" s="172">
        <f>G9</f>
        <v>0.38540000000000002</v>
      </c>
      <c r="I9" s="172">
        <f>H9</f>
        <v>0.38540000000000002</v>
      </c>
      <c r="J9" s="172">
        <f t="shared" si="2"/>
        <v>0.38540000000000002</v>
      </c>
      <c r="K9" s="172">
        <f t="shared" si="2"/>
        <v>0.38540000000000002</v>
      </c>
      <c r="L9" s="53">
        <v>0.45</v>
      </c>
      <c r="M9" s="156">
        <f>AY9</f>
        <v>14446.077941176463</v>
      </c>
      <c r="N9" s="173"/>
      <c r="O9" s="173"/>
      <c r="P9" s="173"/>
      <c r="Q9" s="173"/>
      <c r="R9" s="173"/>
      <c r="S9" s="156">
        <f t="shared" ref="S9:T11" si="8">BA9</f>
        <v>13334.841176470582</v>
      </c>
      <c r="T9" s="58">
        <f t="shared" si="8"/>
        <v>591.17795882352914</v>
      </c>
      <c r="U9" s="156">
        <f t="shared" si="4"/>
        <v>591.17795882352914</v>
      </c>
      <c r="V9" s="156">
        <f t="shared" ref="V9:Z9" si="9">U9</f>
        <v>591.17795882352914</v>
      </c>
      <c r="W9" s="156">
        <f t="shared" si="9"/>
        <v>591.17795882352914</v>
      </c>
      <c r="X9" s="156">
        <f t="shared" si="9"/>
        <v>591.17795882352914</v>
      </c>
      <c r="Y9" s="156">
        <f t="shared" si="9"/>
        <v>591.17795882352914</v>
      </c>
      <c r="Z9" s="49">
        <f t="shared" si="9"/>
        <v>591.17795882352914</v>
      </c>
      <c r="AA9" s="256"/>
      <c r="AB9" s="256"/>
      <c r="AC9" s="256"/>
      <c r="AD9" s="256"/>
      <c r="AE9" s="256"/>
      <c r="AF9" s="257"/>
      <c r="AG9" s="118">
        <v>0.9</v>
      </c>
      <c r="AH9" s="163">
        <v>31.54</v>
      </c>
      <c r="AI9" s="264">
        <v>0.56399999999999995</v>
      </c>
      <c r="AJ9" s="166">
        <v>30</v>
      </c>
      <c r="AM9" s="202"/>
      <c r="AO9" s="42">
        <v>3250</v>
      </c>
      <c r="AP9" s="42"/>
      <c r="AQ9" s="42">
        <v>3000</v>
      </c>
      <c r="AR9" s="42">
        <v>133</v>
      </c>
      <c r="AS9" s="42"/>
      <c r="AT9" s="42"/>
      <c r="AU9" s="42"/>
      <c r="AV9" s="42"/>
      <c r="AW9" s="42">
        <v>30</v>
      </c>
      <c r="AY9" s="46">
        <f t="shared" ref="AY9:AY13" si="10">AO9*$AV$3</f>
        <v>14446.077941176463</v>
      </c>
      <c r="AZ9" s="46"/>
      <c r="BA9" s="46">
        <f>AQ9*$AV$3</f>
        <v>13334.841176470582</v>
      </c>
      <c r="BB9" s="46">
        <f t="shared" si="6"/>
        <v>591.17795882352914</v>
      </c>
      <c r="BC9" s="46"/>
      <c r="BD9" s="46"/>
      <c r="BE9" s="46"/>
      <c r="BF9" s="46"/>
      <c r="BG9" s="42">
        <v>30</v>
      </c>
    </row>
    <row r="10" spans="2:69" ht="15.75" customHeight="1">
      <c r="B10" s="33" t="str">
        <f t="shared" ref="B10:C10" si="11">C51</f>
        <v>ELE_NEW_WIND_ON</v>
      </c>
      <c r="C10" s="169" t="str">
        <f t="shared" si="11"/>
        <v>New Onshore Wind Turbines</v>
      </c>
      <c r="D10" s="32" t="str">
        <f t="shared" si="1"/>
        <v>PRI_WIND_ON</v>
      </c>
      <c r="E10" s="56" t="str">
        <f>C75</f>
        <v>ELC_RES</v>
      </c>
      <c r="F10" s="52">
        <v>2025</v>
      </c>
      <c r="G10" s="63">
        <v>1</v>
      </c>
      <c r="H10" s="16">
        <v>1</v>
      </c>
      <c r="I10" s="16">
        <v>1</v>
      </c>
      <c r="J10" s="16">
        <v>1</v>
      </c>
      <c r="K10" s="16">
        <v>1</v>
      </c>
      <c r="L10" s="54">
        <v>1</v>
      </c>
      <c r="M10" s="157">
        <f>AY10</f>
        <v>6667.4205882352908</v>
      </c>
      <c r="N10" s="16"/>
      <c r="O10" s="16"/>
      <c r="P10" s="16"/>
      <c r="Q10" s="16"/>
      <c r="R10" s="16"/>
      <c r="S10" s="157">
        <f t="shared" si="8"/>
        <v>5111.6891176470563</v>
      </c>
      <c r="T10" s="59">
        <f t="shared" si="8"/>
        <v>248.91703529411754</v>
      </c>
      <c r="U10" s="157">
        <f t="shared" si="4"/>
        <v>248.91703529411754</v>
      </c>
      <c r="V10" s="157">
        <f t="shared" ref="V10:Z10" si="12">U10</f>
        <v>248.91703529411754</v>
      </c>
      <c r="W10" s="157">
        <f t="shared" si="12"/>
        <v>248.91703529411754</v>
      </c>
      <c r="X10" s="157">
        <f t="shared" si="12"/>
        <v>248.91703529411754</v>
      </c>
      <c r="Y10" s="157">
        <f t="shared" si="12"/>
        <v>248.91703529411754</v>
      </c>
      <c r="Z10" s="50">
        <f t="shared" si="12"/>
        <v>248.91703529411754</v>
      </c>
      <c r="AA10" s="258"/>
      <c r="AB10" s="258"/>
      <c r="AC10" s="258"/>
      <c r="AD10" s="258"/>
      <c r="AE10" s="258"/>
      <c r="AF10" s="259"/>
      <c r="AG10" s="119">
        <v>0.15</v>
      </c>
      <c r="AH10" s="164">
        <v>31.54</v>
      </c>
      <c r="AI10" s="265">
        <v>0.27600000000000002</v>
      </c>
      <c r="AJ10" s="167">
        <v>25</v>
      </c>
      <c r="AM10" s="202"/>
      <c r="AO10" s="42">
        <v>1500</v>
      </c>
      <c r="AP10" s="42"/>
      <c r="AQ10" s="42">
        <v>1150</v>
      </c>
      <c r="AR10" s="42">
        <v>56</v>
      </c>
      <c r="AS10" s="42"/>
      <c r="AT10" s="42"/>
      <c r="AU10" s="42"/>
      <c r="AV10" s="42"/>
      <c r="AW10" s="42">
        <v>25</v>
      </c>
      <c r="AY10" s="46">
        <f t="shared" si="10"/>
        <v>6667.4205882352908</v>
      </c>
      <c r="AZ10" s="46"/>
      <c r="BA10" s="46">
        <f>AQ10*$AV$3</f>
        <v>5111.6891176470563</v>
      </c>
      <c r="BB10" s="46">
        <f t="shared" si="6"/>
        <v>248.91703529411754</v>
      </c>
      <c r="BC10" s="46"/>
      <c r="BD10" s="46"/>
      <c r="BE10" s="46"/>
      <c r="BF10" s="46"/>
      <c r="BG10" s="42">
        <v>25</v>
      </c>
      <c r="BJ10" s="41" t="s">
        <v>59</v>
      </c>
      <c r="BK10" t="s">
        <v>60</v>
      </c>
    </row>
    <row r="11" spans="2:69" ht="15.75" customHeight="1">
      <c r="B11" s="34" t="str">
        <f t="shared" ref="B11:C11" si="13">C52</f>
        <v>ELE_NEW_WIND_OFF</v>
      </c>
      <c r="C11" s="170" t="str">
        <f t="shared" si="13"/>
        <v>New Offshore Wind Turbines</v>
      </c>
      <c r="D11" s="171" t="str">
        <f t="shared" si="1"/>
        <v>PRI_WIND_OFF</v>
      </c>
      <c r="E11" s="171" t="str">
        <f>C75</f>
        <v>ELC_RES</v>
      </c>
      <c r="F11" s="77">
        <v>2025</v>
      </c>
      <c r="G11" s="77">
        <v>1</v>
      </c>
      <c r="H11" s="173">
        <v>1</v>
      </c>
      <c r="I11" s="173">
        <v>1</v>
      </c>
      <c r="J11" s="173">
        <v>1</v>
      </c>
      <c r="K11" s="173">
        <v>1</v>
      </c>
      <c r="L11" s="53">
        <v>1</v>
      </c>
      <c r="M11" s="156">
        <f>AY11</f>
        <v>13557.088529411758</v>
      </c>
      <c r="N11" s="173"/>
      <c r="O11" s="173">
        <f>AZ11</f>
        <v>10890.120294117642</v>
      </c>
      <c r="P11" s="173"/>
      <c r="Q11" s="173"/>
      <c r="R11" s="173"/>
      <c r="S11" s="156">
        <f t="shared" si="8"/>
        <v>8223.1520588235253</v>
      </c>
      <c r="T11" s="58">
        <f t="shared" si="8"/>
        <v>444.49470588235272</v>
      </c>
      <c r="U11" s="156">
        <f t="shared" si="4"/>
        <v>444.49470588235272</v>
      </c>
      <c r="V11" s="156">
        <f t="shared" ref="V11:Z11" si="14">U11</f>
        <v>444.49470588235272</v>
      </c>
      <c r="W11" s="156">
        <f t="shared" si="14"/>
        <v>444.49470588235272</v>
      </c>
      <c r="X11" s="156">
        <f t="shared" si="14"/>
        <v>444.49470588235272</v>
      </c>
      <c r="Y11" s="156">
        <f t="shared" si="14"/>
        <v>444.49470588235272</v>
      </c>
      <c r="Z11" s="49">
        <f t="shared" si="14"/>
        <v>444.49470588235272</v>
      </c>
      <c r="AA11" s="256"/>
      <c r="AB11" s="256"/>
      <c r="AC11" s="256"/>
      <c r="AD11" s="256"/>
      <c r="AE11" s="256"/>
      <c r="AF11" s="257"/>
      <c r="AG11" s="118">
        <v>0.3</v>
      </c>
      <c r="AH11" s="163">
        <v>31.54</v>
      </c>
      <c r="AI11" s="266">
        <v>0.31900000000000001</v>
      </c>
      <c r="AJ11" s="166">
        <v>25</v>
      </c>
      <c r="AM11" s="202"/>
      <c r="AO11" s="42">
        <v>3050</v>
      </c>
      <c r="AP11" s="42">
        <v>2450</v>
      </c>
      <c r="AQ11" s="42">
        <v>1850</v>
      </c>
      <c r="AR11" s="42">
        <v>100</v>
      </c>
      <c r="AS11" s="42"/>
      <c r="AT11" s="42"/>
      <c r="AU11" s="42"/>
      <c r="AV11" s="42"/>
      <c r="AW11" s="42">
        <v>25</v>
      </c>
      <c r="AY11" s="46">
        <f t="shared" si="10"/>
        <v>13557.088529411758</v>
      </c>
      <c r="AZ11" s="46">
        <f>AP11*$AV$3</f>
        <v>10890.120294117642</v>
      </c>
      <c r="BA11" s="46">
        <f>AQ11*$AV$3</f>
        <v>8223.1520588235253</v>
      </c>
      <c r="BB11" s="46">
        <f t="shared" si="6"/>
        <v>444.49470588235272</v>
      </c>
      <c r="BC11" s="46"/>
      <c r="BD11" s="46"/>
      <c r="BE11" s="46"/>
      <c r="BF11" s="46"/>
      <c r="BG11" s="42">
        <v>25</v>
      </c>
      <c r="BJ11" s="41" t="s">
        <v>61</v>
      </c>
    </row>
    <row r="12" spans="2:69" ht="15.75" customHeight="1">
      <c r="B12" s="33" t="str">
        <f t="shared" ref="B12:C12" si="15">C53</f>
        <v>ELE_NEW_HYDRO</v>
      </c>
      <c r="C12" s="169" t="str">
        <f t="shared" si="15"/>
        <v>New Hydro Power Plants</v>
      </c>
      <c r="D12" s="32" t="str">
        <f t="shared" si="1"/>
        <v>PRI_HYD</v>
      </c>
      <c r="E12" s="56" t="str">
        <f>C75</f>
        <v>ELC_RES</v>
      </c>
      <c r="F12" s="52">
        <v>2025</v>
      </c>
      <c r="G12" s="78">
        <v>1</v>
      </c>
      <c r="H12" s="16">
        <v>1</v>
      </c>
      <c r="I12" s="16">
        <v>1</v>
      </c>
      <c r="J12" s="16">
        <v>1</v>
      </c>
      <c r="K12" s="16">
        <v>1</v>
      </c>
      <c r="L12" s="54">
        <v>1</v>
      </c>
      <c r="M12" s="158">
        <f>AY12</f>
        <v>13223.717499999993</v>
      </c>
      <c r="N12" s="158">
        <f>M12</f>
        <v>13223.717499999993</v>
      </c>
      <c r="O12" s="158">
        <f t="shared" ref="O12:P12" si="16">N12</f>
        <v>13223.717499999993</v>
      </c>
      <c r="P12" s="158">
        <f t="shared" si="16"/>
        <v>13223.717499999993</v>
      </c>
      <c r="Q12" s="158">
        <f>P12</f>
        <v>13223.717499999993</v>
      </c>
      <c r="R12" s="158">
        <f>Q12</f>
        <v>13223.717499999993</v>
      </c>
      <c r="S12" s="158">
        <f>R12</f>
        <v>13223.717499999993</v>
      </c>
      <c r="T12" s="57">
        <f>BB12</f>
        <v>271.14177058823515</v>
      </c>
      <c r="U12" s="158">
        <f t="shared" si="4"/>
        <v>271.14177058823515</v>
      </c>
      <c r="V12" s="158">
        <f t="shared" ref="V12:Z12" si="17">U12</f>
        <v>271.14177058823515</v>
      </c>
      <c r="W12" s="158">
        <f t="shared" si="17"/>
        <v>271.14177058823515</v>
      </c>
      <c r="X12" s="158">
        <f t="shared" si="17"/>
        <v>271.14177058823515</v>
      </c>
      <c r="Y12" s="158">
        <f t="shared" si="17"/>
        <v>271.14177058823515</v>
      </c>
      <c r="Z12" s="51">
        <f t="shared" si="17"/>
        <v>271.14177058823515</v>
      </c>
      <c r="AA12" s="159"/>
      <c r="AB12" s="159"/>
      <c r="AC12" s="159"/>
      <c r="AD12" s="159"/>
      <c r="AE12" s="159"/>
      <c r="AF12" s="61"/>
      <c r="AG12" s="64">
        <v>1</v>
      </c>
      <c r="AH12" s="164">
        <v>31.54</v>
      </c>
      <c r="AI12" s="265">
        <v>0.247</v>
      </c>
      <c r="AJ12" s="165">
        <v>60</v>
      </c>
      <c r="AM12" s="202"/>
      <c r="AO12" s="42">
        <f>AVERAGE(3100,2850)</f>
        <v>2975</v>
      </c>
      <c r="AP12" s="42"/>
      <c r="AQ12" s="42"/>
      <c r="AR12" s="42">
        <f>AVERAGE(39,83)</f>
        <v>61</v>
      </c>
      <c r="AS12" s="42"/>
      <c r="AT12" s="42"/>
      <c r="AU12" s="42"/>
      <c r="AV12" s="42"/>
      <c r="AW12" s="42">
        <v>60</v>
      </c>
      <c r="AY12" s="46">
        <f t="shared" si="10"/>
        <v>13223.717499999993</v>
      </c>
      <c r="AZ12" s="46"/>
      <c r="BA12" s="46">
        <f>AQ12*$AV$3</f>
        <v>0</v>
      </c>
      <c r="BB12" s="46">
        <f t="shared" si="6"/>
        <v>271.14177058823515</v>
      </c>
      <c r="BC12" s="46"/>
      <c r="BD12" s="46"/>
      <c r="BE12" s="46"/>
      <c r="BF12" s="46"/>
      <c r="BG12" s="42">
        <v>60</v>
      </c>
      <c r="BK12" s="269" t="str">
        <f>B11</f>
        <v>ELE_NEW_WIND_OFF</v>
      </c>
      <c r="BL12" s="110" t="s">
        <v>62</v>
      </c>
      <c r="BM12" s="116">
        <v>25.7</v>
      </c>
      <c r="BN12" s="115" t="s">
        <v>63</v>
      </c>
      <c r="BO12">
        <f>BM12*1000</f>
        <v>25700</v>
      </c>
      <c r="BP12" s="41" t="s">
        <v>64</v>
      </c>
    </row>
    <row r="13" spans="2:69" ht="15.75" customHeight="1">
      <c r="B13" s="34" t="str">
        <f t="shared" ref="B13:C13" si="18">C54</f>
        <v>ELE_NEW_PV</v>
      </c>
      <c r="C13" s="170" t="str">
        <f t="shared" si="18"/>
        <v>New PV Power Plants</v>
      </c>
      <c r="D13" s="171" t="str">
        <f t="shared" si="1"/>
        <v>PRI_SOL</v>
      </c>
      <c r="E13" s="171" t="str">
        <f>C75</f>
        <v>ELC_RES</v>
      </c>
      <c r="F13" s="77">
        <v>2025</v>
      </c>
      <c r="G13" s="77">
        <v>1</v>
      </c>
      <c r="H13" s="173">
        <v>1</v>
      </c>
      <c r="I13" s="173">
        <v>1</v>
      </c>
      <c r="J13" s="173">
        <v>1</v>
      </c>
      <c r="K13" s="173">
        <v>1</v>
      </c>
      <c r="L13" s="53">
        <v>1</v>
      </c>
      <c r="M13" s="156">
        <f>AY13</f>
        <v>4311.5986470588214</v>
      </c>
      <c r="N13" s="173"/>
      <c r="O13" s="173"/>
      <c r="P13" s="173"/>
      <c r="Q13" s="173"/>
      <c r="R13" s="173"/>
      <c r="S13" s="156">
        <f>BA13</f>
        <v>3089.2382058823514</v>
      </c>
      <c r="T13" s="58">
        <f>BB13</f>
        <v>88.898941176470544</v>
      </c>
      <c r="U13" s="156">
        <f t="shared" si="4"/>
        <v>88.898941176470544</v>
      </c>
      <c r="V13" s="156">
        <f t="shared" ref="V13:Z13" si="19">U13</f>
        <v>88.898941176470544</v>
      </c>
      <c r="W13" s="156">
        <f t="shared" si="19"/>
        <v>88.898941176470544</v>
      </c>
      <c r="X13" s="156">
        <f t="shared" si="19"/>
        <v>88.898941176470544</v>
      </c>
      <c r="Y13" s="156">
        <f t="shared" si="19"/>
        <v>88.898941176470544</v>
      </c>
      <c r="Z13" s="49">
        <f t="shared" si="19"/>
        <v>88.898941176470544</v>
      </c>
      <c r="AA13" s="256"/>
      <c r="AB13" s="256"/>
      <c r="AC13" s="256"/>
      <c r="AD13" s="256"/>
      <c r="AE13" s="256"/>
      <c r="AF13" s="257"/>
      <c r="AG13" s="118">
        <v>0.05</v>
      </c>
      <c r="AH13" s="163">
        <v>31.54</v>
      </c>
      <c r="AI13" s="266">
        <v>0.08</v>
      </c>
      <c r="AJ13" s="166">
        <v>25</v>
      </c>
      <c r="AM13" s="202"/>
      <c r="AO13" s="42">
        <f>AVERAGE(840,1100)</f>
        <v>970</v>
      </c>
      <c r="AP13" s="42"/>
      <c r="AQ13" s="42">
        <f>AVERAGE(610,780)</f>
        <v>695</v>
      </c>
      <c r="AR13" s="42">
        <f>AVERAGE(18,22)</f>
        <v>20</v>
      </c>
      <c r="AS13" s="42"/>
      <c r="AT13" s="42"/>
      <c r="AU13" s="42"/>
      <c r="AV13" s="42"/>
      <c r="AW13" s="42">
        <v>25</v>
      </c>
      <c r="AY13" s="46">
        <f t="shared" si="10"/>
        <v>4311.5986470588214</v>
      </c>
      <c r="AZ13" s="46"/>
      <c r="BA13" s="46">
        <f>AQ13*$AV$3</f>
        <v>3089.2382058823514</v>
      </c>
      <c r="BB13" s="46">
        <f t="shared" si="6"/>
        <v>88.898941176470544</v>
      </c>
      <c r="BC13" s="46"/>
      <c r="BD13" s="46"/>
      <c r="BE13" s="46"/>
      <c r="BF13" s="46"/>
      <c r="BG13" s="42">
        <v>25</v>
      </c>
      <c r="BK13" s="269"/>
      <c r="BL13" s="110" t="s">
        <v>65</v>
      </c>
      <c r="BM13" s="116">
        <v>9.1999999999999993</v>
      </c>
      <c r="BN13" s="115" t="s">
        <v>66</v>
      </c>
    </row>
    <row r="14" spans="2:69" ht="15.75" customHeight="1">
      <c r="B14" s="33" t="str">
        <f t="shared" ref="B14:C14" si="20">C55</f>
        <v>ELE_NEW_NUC</v>
      </c>
      <c r="C14" s="169" t="str">
        <f t="shared" si="20"/>
        <v>New Nuclear Power Plants</v>
      </c>
      <c r="D14" s="32" t="str">
        <f t="shared" si="1"/>
        <v>PRI_URAN</v>
      </c>
      <c r="E14" s="56" t="str">
        <f>C74</f>
        <v>ELC</v>
      </c>
      <c r="F14" s="52">
        <v>2030</v>
      </c>
      <c r="G14" s="160">
        <v>0.33800000000000002</v>
      </c>
      <c r="H14" s="160">
        <v>0.33800000000000002</v>
      </c>
      <c r="I14" s="174">
        <f>H14</f>
        <v>0.33800000000000002</v>
      </c>
      <c r="J14" s="174">
        <f t="shared" ref="J14:L15" si="21">I14</f>
        <v>0.33800000000000002</v>
      </c>
      <c r="K14" s="174">
        <f t="shared" si="21"/>
        <v>0.33800000000000002</v>
      </c>
      <c r="L14" s="79">
        <f t="shared" si="21"/>
        <v>0.33800000000000002</v>
      </c>
      <c r="M14" s="160"/>
      <c r="N14" s="160"/>
      <c r="O14" s="158">
        <f>AZ14</f>
        <v>21113.498529411754</v>
      </c>
      <c r="P14" s="158">
        <f>O14</f>
        <v>21113.498529411754</v>
      </c>
      <c r="Q14" s="158">
        <f t="shared" ref="Q14:S14" si="22">P14</f>
        <v>21113.498529411754</v>
      </c>
      <c r="R14" s="158">
        <f t="shared" si="22"/>
        <v>21113.498529411754</v>
      </c>
      <c r="S14" s="158">
        <f t="shared" si="22"/>
        <v>21113.498529411754</v>
      </c>
      <c r="T14" s="60"/>
      <c r="U14" s="160"/>
      <c r="V14" s="158">
        <f>BC14</f>
        <v>511.16891176470563</v>
      </c>
      <c r="W14" s="158">
        <f>V14</f>
        <v>511.16891176470563</v>
      </c>
      <c r="X14" s="158">
        <f t="shared" ref="X14:Z14" si="23">W14</f>
        <v>511.16891176470563</v>
      </c>
      <c r="Y14" s="158">
        <f t="shared" si="23"/>
        <v>511.16891176470563</v>
      </c>
      <c r="Z14" s="51">
        <f t="shared" si="23"/>
        <v>511.16891176470563</v>
      </c>
      <c r="AA14" s="159"/>
      <c r="AB14" s="159">
        <f>BF14</f>
        <v>4.8005428235294099E-2</v>
      </c>
      <c r="AC14" s="159">
        <f>AB14</f>
        <v>4.8005428235294099E-2</v>
      </c>
      <c r="AD14" s="159">
        <f t="shared" ref="AD14:AF14" si="24">AC14</f>
        <v>4.8005428235294099E-2</v>
      </c>
      <c r="AE14" s="159">
        <f t="shared" si="24"/>
        <v>4.8005428235294099E-2</v>
      </c>
      <c r="AF14" s="159">
        <f t="shared" si="24"/>
        <v>4.8005428235294099E-2</v>
      </c>
      <c r="AG14" s="120">
        <v>0.9</v>
      </c>
      <c r="AH14" s="164">
        <v>31.54</v>
      </c>
      <c r="AI14" s="265">
        <v>0.9</v>
      </c>
      <c r="AJ14" s="165">
        <v>60</v>
      </c>
      <c r="AM14" s="202"/>
      <c r="AO14" s="42"/>
      <c r="AP14" s="42">
        <v>4750</v>
      </c>
      <c r="AQ14" s="42"/>
      <c r="AR14" s="42"/>
      <c r="AS14" s="42">
        <v>115</v>
      </c>
      <c r="AT14" s="42"/>
      <c r="AU14" s="42"/>
      <c r="AV14" s="42">
        <v>3</v>
      </c>
      <c r="AW14" s="42">
        <v>60</v>
      </c>
      <c r="AY14" s="46"/>
      <c r="AZ14" s="46">
        <f>AP14*$AV$3</f>
        <v>21113.498529411754</v>
      </c>
      <c r="BA14" s="46"/>
      <c r="BB14" s="46"/>
      <c r="BC14" s="46">
        <f>AS14*$AV$3</f>
        <v>511.16891176470563</v>
      </c>
      <c r="BD14" s="46"/>
      <c r="BE14" s="46"/>
      <c r="BF14" s="46">
        <f>AV14*$AV$3*0.0036</f>
        <v>4.8005428235294099E-2</v>
      </c>
      <c r="BG14" s="42">
        <v>60</v>
      </c>
      <c r="BK14" s="269"/>
      <c r="BL14" s="117" t="s">
        <v>67</v>
      </c>
      <c r="BM14" s="116">
        <f>BM13*8760</f>
        <v>80592</v>
      </c>
      <c r="BN14" s="115" t="s">
        <v>64</v>
      </c>
    </row>
    <row r="15" spans="2:69" ht="13.5" thickBot="1">
      <c r="B15" s="81" t="str">
        <f>C56</f>
        <v>NEW_ELZ_H2G</v>
      </c>
      <c r="C15" s="82" t="str">
        <f>D56</f>
        <v>New electrolysers</v>
      </c>
      <c r="D15" s="83" t="str">
        <f>C76</f>
        <v>ELC_GRID_RES</v>
      </c>
      <c r="E15" s="84" t="str">
        <f>C77</f>
        <v>SEC_H2G</v>
      </c>
      <c r="F15" s="80">
        <v>2023</v>
      </c>
      <c r="G15" s="252">
        <f>1/(120/AM15)</f>
        <v>5.6666666666666671E-3</v>
      </c>
      <c r="H15" s="130">
        <f>G15</f>
        <v>5.6666666666666671E-3</v>
      </c>
      <c r="I15" s="130">
        <f>H15</f>
        <v>5.6666666666666671E-3</v>
      </c>
      <c r="J15" s="130">
        <f t="shared" si="21"/>
        <v>5.6666666666666671E-3</v>
      </c>
      <c r="K15" s="130">
        <f t="shared" si="21"/>
        <v>5.6666666666666671E-3</v>
      </c>
      <c r="L15" s="130">
        <f t="shared" si="21"/>
        <v>5.6666666666666671E-3</v>
      </c>
      <c r="M15" s="85">
        <v>2444.72088235294</v>
      </c>
      <c r="N15" s="85"/>
      <c r="O15" s="85"/>
      <c r="P15" s="85"/>
      <c r="Q15" s="85"/>
      <c r="R15" s="85"/>
      <c r="S15" s="85">
        <v>1266.8099117647052</v>
      </c>
      <c r="T15" s="87">
        <v>133.34841176470599</v>
      </c>
      <c r="U15" s="85"/>
      <c r="V15" s="85"/>
      <c r="W15" s="85"/>
      <c r="X15" s="85"/>
      <c r="Y15" s="21"/>
      <c r="Z15" s="86">
        <v>111.12367647058818</v>
      </c>
      <c r="AA15" s="260"/>
      <c r="AB15" s="260"/>
      <c r="AC15" s="260"/>
      <c r="AD15" s="260"/>
      <c r="AE15" s="260"/>
      <c r="AF15" s="261"/>
      <c r="AG15" s="121"/>
      <c r="AH15" s="251">
        <f>(1*8760*3.6/1000)/(120/AM15)</f>
        <v>0.178704</v>
      </c>
      <c r="AI15" s="267">
        <v>1</v>
      </c>
      <c r="AJ15" s="168">
        <v>30</v>
      </c>
      <c r="AM15" s="203">
        <v>0.68</v>
      </c>
      <c r="AO15" s="42">
        <v>550</v>
      </c>
      <c r="AP15" s="42"/>
      <c r="AQ15" s="42">
        <v>285</v>
      </c>
      <c r="AR15" s="42">
        <v>30</v>
      </c>
      <c r="AS15" s="42"/>
      <c r="AT15" s="42">
        <v>25</v>
      </c>
      <c r="AU15" s="42"/>
      <c r="AV15" s="42"/>
      <c r="AW15" s="42">
        <v>30</v>
      </c>
      <c r="AY15" s="46">
        <f>AO15*$AV$3</f>
        <v>2444.72088235294</v>
      </c>
      <c r="AZ15" s="46"/>
      <c r="BA15" s="46">
        <f>AQ15*$AV$3</f>
        <v>1266.8099117647052</v>
      </c>
      <c r="BB15" s="46">
        <f>AR15*$AV$3</f>
        <v>133.34841176470582</v>
      </c>
      <c r="BC15" s="46"/>
      <c r="BD15" s="46">
        <f>AT15*$AV$3</f>
        <v>111.12367647058818</v>
      </c>
      <c r="BE15" s="46"/>
      <c r="BF15" s="46"/>
      <c r="BG15" s="42">
        <v>30</v>
      </c>
      <c r="BK15" s="269"/>
      <c r="BL15" s="110" t="s">
        <v>39</v>
      </c>
      <c r="BM15" s="116">
        <f>BO12/BM14</f>
        <v>0.31889021242803256</v>
      </c>
      <c r="BN15" s="111"/>
    </row>
    <row r="16" spans="2:69">
      <c r="AO16" s="29"/>
      <c r="AS16" s="88"/>
      <c r="AT16" s="88"/>
      <c r="AU16" s="88"/>
      <c r="AV16" s="88"/>
      <c r="AW16" s="88"/>
      <c r="AX16" s="88"/>
      <c r="AY16" s="88"/>
      <c r="AZ16" s="88"/>
      <c r="BA16" s="88"/>
      <c r="BC16" s="137"/>
      <c r="BD16" s="137"/>
      <c r="BE16" s="137"/>
      <c r="BF16" s="137"/>
      <c r="BG16" s="137"/>
      <c r="BH16" s="137"/>
      <c r="BI16" s="137"/>
      <c r="BJ16" s="137"/>
      <c r="BK16" s="88"/>
      <c r="BP16" s="45"/>
      <c r="BQ16" s="138"/>
    </row>
    <row r="17" spans="2:69">
      <c r="AO17" s="29"/>
      <c r="AS17" s="88"/>
      <c r="AT17" s="88"/>
      <c r="AU17" s="88"/>
      <c r="AV17" s="88"/>
      <c r="AW17" s="88"/>
      <c r="AX17" s="88"/>
      <c r="AY17" s="88"/>
      <c r="AZ17" s="88"/>
      <c r="BA17" s="88"/>
      <c r="BC17" s="137"/>
      <c r="BD17" s="137"/>
      <c r="BE17" s="137"/>
      <c r="BF17" s="137"/>
      <c r="BG17" s="137"/>
      <c r="BH17" s="137"/>
      <c r="BI17" s="137"/>
      <c r="BJ17" s="137"/>
      <c r="BK17" s="88"/>
      <c r="BP17" s="45"/>
      <c r="BQ17" s="138"/>
    </row>
    <row r="18" spans="2:69">
      <c r="AO18" s="29"/>
      <c r="AS18" s="88"/>
      <c r="AT18" s="88"/>
      <c r="AU18" s="88"/>
      <c r="AV18" s="88"/>
      <c r="AW18" s="88"/>
      <c r="AX18" s="88"/>
      <c r="AY18" s="88"/>
      <c r="AZ18" s="88"/>
      <c r="BA18" s="88"/>
      <c r="BC18" s="137"/>
      <c r="BD18" s="137"/>
      <c r="BE18" s="137"/>
      <c r="BF18" s="137"/>
      <c r="BG18" s="137"/>
      <c r="BH18" s="137"/>
      <c r="BI18" s="137"/>
      <c r="BJ18" s="137"/>
      <c r="BK18" s="88"/>
      <c r="BP18" s="45"/>
      <c r="BQ18" s="138"/>
    </row>
    <row r="19" spans="2:69" ht="18" thickBot="1">
      <c r="B19" s="6" t="s">
        <v>68</v>
      </c>
      <c r="C19" s="7"/>
      <c r="AQ19" t="s">
        <v>69</v>
      </c>
    </row>
    <row r="20" spans="2:69" ht="38.5" customHeight="1" thickBot="1">
      <c r="B20" s="91"/>
      <c r="C20" s="91"/>
      <c r="D20" s="91"/>
      <c r="E20" s="92" t="s">
        <v>4</v>
      </c>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S20" s="272" t="s">
        <v>5</v>
      </c>
      <c r="AT20" s="273"/>
      <c r="AU20" s="273"/>
      <c r="AV20" s="273"/>
      <c r="AW20" s="274"/>
      <c r="AX20" s="99"/>
      <c r="AZ20" s="272" t="s">
        <v>5</v>
      </c>
      <c r="BA20" s="273"/>
      <c r="BB20" s="273"/>
      <c r="BC20" s="273"/>
      <c r="BD20" s="274"/>
    </row>
    <row r="21" spans="2:69" ht="52.5" thickBot="1">
      <c r="B21" s="95" t="s">
        <v>6</v>
      </c>
      <c r="C21" s="96" t="s">
        <v>7</v>
      </c>
      <c r="D21" s="96" t="s">
        <v>8</v>
      </c>
      <c r="E21" s="100" t="s">
        <v>9</v>
      </c>
      <c r="F21" s="102" t="s">
        <v>10</v>
      </c>
      <c r="G21" s="102" t="s">
        <v>70</v>
      </c>
      <c r="H21" s="104" t="s">
        <v>71</v>
      </c>
      <c r="I21" s="96" t="s">
        <v>72</v>
      </c>
      <c r="J21" s="96" t="s">
        <v>73</v>
      </c>
      <c r="K21" s="96" t="s">
        <v>74</v>
      </c>
      <c r="L21" s="100" t="s">
        <v>75</v>
      </c>
      <c r="M21" s="106" t="s">
        <v>18</v>
      </c>
      <c r="N21" s="97" t="s">
        <v>19</v>
      </c>
      <c r="O21" s="97" t="s">
        <v>20</v>
      </c>
      <c r="P21" s="97" t="s">
        <v>21</v>
      </c>
      <c r="Q21" s="97" t="s">
        <v>22</v>
      </c>
      <c r="R21" s="107" t="s">
        <v>23</v>
      </c>
      <c r="S21" s="106" t="s">
        <v>25</v>
      </c>
      <c r="T21" s="97" t="s">
        <v>26</v>
      </c>
      <c r="U21" s="97" t="s">
        <v>27</v>
      </c>
      <c r="V21" s="97" t="s">
        <v>28</v>
      </c>
      <c r="W21" s="97" t="s">
        <v>29</v>
      </c>
      <c r="X21" s="107" t="s">
        <v>30</v>
      </c>
      <c r="Y21" s="108" t="s">
        <v>37</v>
      </c>
      <c r="Z21" s="108" t="s">
        <v>38</v>
      </c>
      <c r="AA21" s="108" t="s">
        <v>39</v>
      </c>
      <c r="AB21" s="102" t="s">
        <v>40</v>
      </c>
      <c r="AC21" s="176" t="s">
        <v>76</v>
      </c>
      <c r="AD21" s="177" t="s">
        <v>77</v>
      </c>
      <c r="AE21" s="177" t="s">
        <v>78</v>
      </c>
      <c r="AF21" s="178" t="s">
        <v>79</v>
      </c>
      <c r="AS21" s="207" t="s">
        <v>80</v>
      </c>
      <c r="AT21" s="43" t="s">
        <v>43</v>
      </c>
      <c r="AU21" s="43" t="s">
        <v>44</v>
      </c>
      <c r="AV21" s="43" t="s">
        <v>47</v>
      </c>
      <c r="AW21" s="208" t="s">
        <v>49</v>
      </c>
      <c r="AZ21" s="207" t="s">
        <v>80</v>
      </c>
      <c r="BA21" s="43" t="s">
        <v>43</v>
      </c>
      <c r="BB21" s="43" t="s">
        <v>44</v>
      </c>
      <c r="BC21" s="43" t="s">
        <v>47</v>
      </c>
      <c r="BD21" s="208" t="s">
        <v>49</v>
      </c>
    </row>
    <row r="22" spans="2:69" ht="15.75" customHeight="1">
      <c r="B22" s="93" t="s">
        <v>50</v>
      </c>
      <c r="C22" s="179"/>
      <c r="D22" s="179"/>
      <c r="E22" s="101"/>
      <c r="F22" s="103"/>
      <c r="G22" s="103"/>
      <c r="H22" s="105"/>
      <c r="I22" s="179"/>
      <c r="J22" s="179"/>
      <c r="K22" s="179"/>
      <c r="L22" s="101"/>
      <c r="M22" s="105"/>
      <c r="N22" s="179"/>
      <c r="O22" s="179"/>
      <c r="P22" s="179"/>
      <c r="Q22" s="179"/>
      <c r="R22" s="101"/>
      <c r="S22" s="105"/>
      <c r="T22" s="179"/>
      <c r="U22" s="179"/>
      <c r="V22" s="179"/>
      <c r="W22" s="179"/>
      <c r="X22" s="101"/>
      <c r="Y22" s="103"/>
      <c r="Z22" s="103"/>
      <c r="AA22" s="103"/>
      <c r="AB22" s="103"/>
      <c r="AC22" s="22"/>
      <c r="AD22" s="22"/>
      <c r="AE22" s="22" t="s">
        <v>81</v>
      </c>
      <c r="AF22" s="180" t="s">
        <v>81</v>
      </c>
      <c r="AS22" s="270" t="s">
        <v>55</v>
      </c>
      <c r="AT22" s="271"/>
      <c r="AU22" s="139" t="s">
        <v>55</v>
      </c>
      <c r="AV22" s="140" t="s">
        <v>82</v>
      </c>
      <c r="AW22" s="209" t="s">
        <v>57</v>
      </c>
      <c r="AZ22" s="270" t="s">
        <v>83</v>
      </c>
      <c r="BA22" s="271"/>
      <c r="BB22" s="139" t="s">
        <v>58</v>
      </c>
      <c r="BC22" s="140" t="s">
        <v>82</v>
      </c>
      <c r="BD22" s="209" t="s">
        <v>57</v>
      </c>
    </row>
    <row r="23" spans="2:69" ht="15.75" customHeight="1" thickBot="1">
      <c r="B23" s="181" t="str">
        <f>C59</f>
        <v>STG_NEW_BATT</v>
      </c>
      <c r="C23" s="182" t="str">
        <f>D59</f>
        <v>New battery storage</v>
      </c>
      <c r="D23" s="183" t="str">
        <f>C76</f>
        <v>ELC_GRID_RES</v>
      </c>
      <c r="E23" s="183" t="str">
        <f>C76</f>
        <v>ELC_GRID_RES</v>
      </c>
      <c r="F23" s="182">
        <v>2025</v>
      </c>
      <c r="G23" s="182">
        <v>0.88</v>
      </c>
      <c r="H23" s="182">
        <f>G23</f>
        <v>0.88</v>
      </c>
      <c r="I23" s="182">
        <f t="shared" ref="I23:L23" si="25">H23</f>
        <v>0.88</v>
      </c>
      <c r="J23" s="182">
        <f t="shared" si="25"/>
        <v>0.88</v>
      </c>
      <c r="K23" s="182">
        <f t="shared" si="25"/>
        <v>0.88</v>
      </c>
      <c r="L23" s="182">
        <f t="shared" si="25"/>
        <v>0.88</v>
      </c>
      <c r="M23" s="182">
        <f>AZ23</f>
        <v>2444.72088235294</v>
      </c>
      <c r="N23" s="182"/>
      <c r="O23" s="182"/>
      <c r="P23" s="182"/>
      <c r="Q23" s="182"/>
      <c r="R23" s="182">
        <f>BA23</f>
        <v>1000.1130882352936</v>
      </c>
      <c r="S23" s="182">
        <f>BB23</f>
        <v>97.788835294117604</v>
      </c>
      <c r="T23" s="182"/>
      <c r="U23" s="182"/>
      <c r="V23" s="182"/>
      <c r="W23" s="182"/>
      <c r="X23" s="182"/>
      <c r="Y23" s="182">
        <v>1</v>
      </c>
      <c r="Z23" s="182">
        <v>31.536000000000001</v>
      </c>
      <c r="AA23" s="182"/>
      <c r="AB23" s="182">
        <v>15</v>
      </c>
      <c r="AC23" s="184"/>
      <c r="AD23" s="184"/>
      <c r="AE23" s="184"/>
      <c r="AF23" s="185"/>
      <c r="AS23" s="210">
        <v>550</v>
      </c>
      <c r="AT23" s="211">
        <v>225</v>
      </c>
      <c r="AU23" s="211">
        <v>22</v>
      </c>
      <c r="AV23" s="211">
        <v>0</v>
      </c>
      <c r="AW23" s="212">
        <v>15</v>
      </c>
      <c r="AZ23" s="210">
        <f>AS23*$AV$3</f>
        <v>2444.72088235294</v>
      </c>
      <c r="BA23" s="211">
        <f t="shared" ref="BA23:BB23" si="26">AT23*$AV$3</f>
        <v>1000.1130882352936</v>
      </c>
      <c r="BB23" s="211">
        <f t="shared" si="26"/>
        <v>97.788835294117604</v>
      </c>
      <c r="BC23" s="211">
        <v>0</v>
      </c>
      <c r="BD23" s="212">
        <v>15</v>
      </c>
    </row>
    <row r="24" spans="2:69" ht="15.75" customHeight="1">
      <c r="B24" s="181"/>
      <c r="C24" s="182"/>
      <c r="D24" s="183"/>
      <c r="E24" s="183"/>
      <c r="F24" s="182"/>
      <c r="G24" s="182"/>
      <c r="H24" s="182"/>
      <c r="I24" s="182"/>
      <c r="J24" s="182"/>
      <c r="K24" s="182"/>
      <c r="L24" s="182"/>
      <c r="M24" s="182"/>
      <c r="N24" s="182"/>
      <c r="O24" s="182"/>
      <c r="P24" s="182"/>
      <c r="Q24" s="182"/>
      <c r="R24" s="182"/>
      <c r="S24" s="182"/>
      <c r="T24" s="182"/>
      <c r="U24" s="182"/>
      <c r="V24" s="182"/>
      <c r="W24" s="182"/>
      <c r="X24" s="182"/>
      <c r="Y24" s="182"/>
      <c r="Z24" s="182"/>
      <c r="AA24" s="182"/>
      <c r="AB24" s="182"/>
      <c r="AC24" s="186" t="s">
        <v>84</v>
      </c>
      <c r="AD24" s="184">
        <v>1</v>
      </c>
      <c r="AE24" s="184"/>
      <c r="AF24" s="185"/>
      <c r="AS24" s="88"/>
      <c r="AT24" s="88"/>
      <c r="AU24" s="88"/>
      <c r="AV24" s="88"/>
      <c r="AW24" s="88"/>
      <c r="AZ24" s="88"/>
      <c r="BA24" s="88"/>
      <c r="BB24" s="88"/>
      <c r="BC24" s="88"/>
      <c r="BD24" s="88"/>
    </row>
    <row r="25" spans="2:69" ht="15.75" customHeight="1" thickBot="1">
      <c r="B25" s="187"/>
      <c r="C25" s="94"/>
      <c r="D25" s="98"/>
      <c r="E25" s="98"/>
      <c r="F25" s="94"/>
      <c r="G25" s="94"/>
      <c r="H25" s="94"/>
      <c r="I25" s="94"/>
      <c r="J25" s="94"/>
      <c r="K25" s="94"/>
      <c r="L25" s="94"/>
      <c r="M25" s="94"/>
      <c r="N25" s="94"/>
      <c r="O25" s="94"/>
      <c r="P25" s="94"/>
      <c r="Q25" s="94"/>
      <c r="R25" s="94"/>
      <c r="S25" s="94"/>
      <c r="T25" s="94"/>
      <c r="U25" s="94"/>
      <c r="V25" s="94"/>
      <c r="W25" s="94"/>
      <c r="X25" s="94"/>
      <c r="Y25" s="94"/>
      <c r="Z25" s="94"/>
      <c r="AA25" s="94"/>
      <c r="AB25" s="94"/>
      <c r="AC25" s="141" t="s">
        <v>85</v>
      </c>
      <c r="AD25" s="142">
        <f>AE25/AF25</f>
        <v>2.6785714285714284E-2</v>
      </c>
      <c r="AE25" s="143">
        <v>6</v>
      </c>
      <c r="AF25" s="188">
        <v>224</v>
      </c>
      <c r="AS25" s="88"/>
      <c r="AT25" s="88"/>
      <c r="AU25" s="88"/>
      <c r="AV25" s="88"/>
      <c r="AW25" s="88"/>
      <c r="AZ25" s="88"/>
      <c r="BA25" s="88"/>
      <c r="BB25" s="88"/>
      <c r="BC25" s="88"/>
      <c r="BD25" s="88"/>
    </row>
    <row r="26" spans="2:69" ht="15.75" customHeight="1">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row>
    <row r="27" spans="2:69" ht="15.75" customHeight="1"/>
    <row r="28" spans="2:69" ht="15.75" customHeight="1" thickBot="1">
      <c r="B28" s="90" t="s">
        <v>86</v>
      </c>
      <c r="C28" s="7"/>
    </row>
    <row r="29" spans="2:69" ht="15.75" customHeight="1" thickBot="1">
      <c r="E29" s="8" t="s">
        <v>4</v>
      </c>
      <c r="AS29" s="205" t="s">
        <v>87</v>
      </c>
      <c r="AT29" s="206">
        <v>4.6875999999999998</v>
      </c>
    </row>
    <row r="30" spans="2:69" ht="39.5" thickBot="1">
      <c r="B30" s="148" t="s">
        <v>6</v>
      </c>
      <c r="C30" s="148" t="s">
        <v>7</v>
      </c>
      <c r="D30" s="148" t="s">
        <v>8</v>
      </c>
      <c r="E30" s="149" t="s">
        <v>9</v>
      </c>
      <c r="F30" s="150" t="s">
        <v>10</v>
      </c>
      <c r="G30" s="150" t="s">
        <v>11</v>
      </c>
      <c r="H30" s="150" t="s">
        <v>12</v>
      </c>
      <c r="I30" s="150" t="s">
        <v>13</v>
      </c>
      <c r="J30" s="150" t="s">
        <v>14</v>
      </c>
      <c r="K30" s="150" t="s">
        <v>15</v>
      </c>
      <c r="L30" s="150" t="s">
        <v>16</v>
      </c>
      <c r="M30" s="150" t="s">
        <v>18</v>
      </c>
      <c r="N30" s="150" t="s">
        <v>19</v>
      </c>
      <c r="O30" s="150" t="s">
        <v>20</v>
      </c>
      <c r="P30" s="150" t="s">
        <v>21</v>
      </c>
      <c r="Q30" s="150" t="s">
        <v>22</v>
      </c>
      <c r="R30" s="150" t="s">
        <v>23</v>
      </c>
      <c r="S30" s="150" t="s">
        <v>25</v>
      </c>
      <c r="T30" s="150" t="s">
        <v>26</v>
      </c>
      <c r="U30" s="150" t="s">
        <v>27</v>
      </c>
      <c r="V30" s="150" t="s">
        <v>28</v>
      </c>
      <c r="W30" s="150" t="s">
        <v>29</v>
      </c>
      <c r="X30" s="150" t="s">
        <v>30</v>
      </c>
      <c r="Y30" s="150" t="s">
        <v>31</v>
      </c>
      <c r="Z30" s="150" t="s">
        <v>32</v>
      </c>
      <c r="AA30" s="150" t="s">
        <v>33</v>
      </c>
      <c r="AB30" s="150" t="s">
        <v>34</v>
      </c>
      <c r="AC30" s="150" t="s">
        <v>35</v>
      </c>
      <c r="AD30" s="150" t="s">
        <v>36</v>
      </c>
      <c r="AE30" s="150" t="s">
        <v>37</v>
      </c>
      <c r="AF30" s="150" t="s">
        <v>38</v>
      </c>
      <c r="AG30" s="151" t="s">
        <v>39</v>
      </c>
      <c r="AH30" s="151" t="s">
        <v>40</v>
      </c>
      <c r="AI30" s="128"/>
      <c r="AR30" s="110" t="s">
        <v>88</v>
      </c>
      <c r="AS30" s="204" t="s">
        <v>89</v>
      </c>
      <c r="AW30" s="197" t="s">
        <v>90</v>
      </c>
      <c r="AX30" s="198" t="s">
        <v>2</v>
      </c>
      <c r="AY30" s="199"/>
      <c r="AZ30" s="200">
        <v>4.566975196850394</v>
      </c>
      <c r="BA30" s="198" t="s">
        <v>91</v>
      </c>
      <c r="BB30" s="201"/>
    </row>
    <row r="31" spans="2:69" ht="38" thickBot="1">
      <c r="B31" s="146" t="s">
        <v>50</v>
      </c>
      <c r="C31" s="146"/>
      <c r="D31" s="146"/>
      <c r="E31" s="147" t="s">
        <v>50</v>
      </c>
      <c r="F31" s="147"/>
      <c r="G31" s="147" t="s">
        <v>51</v>
      </c>
      <c r="H31" s="147" t="s">
        <v>51</v>
      </c>
      <c r="I31" s="147" t="s">
        <v>51</v>
      </c>
      <c r="J31" s="147" t="s">
        <v>51</v>
      </c>
      <c r="K31" s="147" t="s">
        <v>51</v>
      </c>
      <c r="L31" s="147" t="s">
        <v>51</v>
      </c>
      <c r="M31" s="147" t="s">
        <v>92</v>
      </c>
      <c r="N31" s="147" t="s">
        <v>92</v>
      </c>
      <c r="O31" s="147" t="s">
        <v>92</v>
      </c>
      <c r="P31" s="147" t="s">
        <v>92</v>
      </c>
      <c r="Q31" s="147" t="s">
        <v>92</v>
      </c>
      <c r="R31" s="147" t="s">
        <v>92</v>
      </c>
      <c r="S31" s="147" t="s">
        <v>92</v>
      </c>
      <c r="T31" s="147" t="s">
        <v>92</v>
      </c>
      <c r="U31" s="147" t="s">
        <v>92</v>
      </c>
      <c r="V31" s="147" t="s">
        <v>92</v>
      </c>
      <c r="W31" s="147" t="s">
        <v>92</v>
      </c>
      <c r="X31" s="147" t="s">
        <v>92</v>
      </c>
      <c r="Y31" s="147" t="s">
        <v>52</v>
      </c>
      <c r="Z31" s="147" t="s">
        <v>92</v>
      </c>
      <c r="AA31" s="147" t="s">
        <v>92</v>
      </c>
      <c r="AB31" s="147" t="s">
        <v>92</v>
      </c>
      <c r="AC31" s="147" t="s">
        <v>92</v>
      </c>
      <c r="AD31" s="147" t="s">
        <v>92</v>
      </c>
      <c r="AE31" s="152"/>
      <c r="AF31" s="147" t="s">
        <v>93</v>
      </c>
      <c r="AG31" s="147" t="s">
        <v>51</v>
      </c>
      <c r="AH31" s="147"/>
      <c r="AI31" s="131"/>
      <c r="AR31" s="110" t="s">
        <v>94</v>
      </c>
      <c r="AS31" s="112"/>
      <c r="AT31" s="41" t="s">
        <v>95</v>
      </c>
      <c r="AY31" s="109"/>
      <c r="AZ31" s="109"/>
      <c r="BA31" s="109"/>
    </row>
    <row r="32" spans="2:69" ht="15" thickBot="1">
      <c r="B32" s="133" t="str">
        <f>C57</f>
        <v>TaD_NEW_H2G_GRID</v>
      </c>
      <c r="C32" s="134" t="str">
        <f>D57</f>
        <v>New H2 distribution grid</v>
      </c>
      <c r="D32" s="134" t="str">
        <f>C77</f>
        <v>SEC_H2G</v>
      </c>
      <c r="E32" s="134" t="str">
        <f>C78</f>
        <v>H2G_GRID</v>
      </c>
      <c r="F32" s="134">
        <v>2025</v>
      </c>
      <c r="G32" s="134">
        <v>0.95</v>
      </c>
      <c r="H32" s="134">
        <v>0.95</v>
      </c>
      <c r="I32" s="134">
        <v>0.95</v>
      </c>
      <c r="J32" s="134">
        <v>0.95</v>
      </c>
      <c r="K32" s="134">
        <v>0.95</v>
      </c>
      <c r="L32" s="134">
        <v>0.95</v>
      </c>
      <c r="M32" s="134">
        <f>AR33</f>
        <v>13.125279999999998</v>
      </c>
      <c r="N32" s="134">
        <f>M32</f>
        <v>13.125279999999998</v>
      </c>
      <c r="O32" s="134">
        <f t="shared" ref="O32:R32" si="27">N32</f>
        <v>13.125279999999998</v>
      </c>
      <c r="P32" s="134">
        <f t="shared" si="27"/>
        <v>13.125279999999998</v>
      </c>
      <c r="Q32" s="134">
        <f t="shared" si="27"/>
        <v>13.125279999999998</v>
      </c>
      <c r="R32" s="134">
        <f t="shared" si="27"/>
        <v>13.125279999999998</v>
      </c>
      <c r="S32" s="135">
        <v>1.6989147732283463</v>
      </c>
      <c r="T32" s="135">
        <v>1.6989147732283463</v>
      </c>
      <c r="U32" s="135">
        <v>1.6989147732283463</v>
      </c>
      <c r="V32" s="135">
        <v>1.6989147732283463</v>
      </c>
      <c r="W32" s="135">
        <v>1.6989147732283463</v>
      </c>
      <c r="X32" s="135">
        <v>1.6989147732283463</v>
      </c>
      <c r="Y32" s="135">
        <v>1.1326098488188978</v>
      </c>
      <c r="Z32" s="135">
        <v>1.1326098488188978</v>
      </c>
      <c r="AA32" s="135">
        <v>1.1326098488188978</v>
      </c>
      <c r="AB32" s="135">
        <v>1.1326098488188978</v>
      </c>
      <c r="AC32" s="135">
        <v>1.1326098488188978</v>
      </c>
      <c r="AD32" s="135">
        <v>1.1326098488188978</v>
      </c>
      <c r="AE32" s="134"/>
      <c r="AF32" s="134">
        <v>2</v>
      </c>
      <c r="AG32" s="134">
        <v>1</v>
      </c>
      <c r="AH32" s="136">
        <v>50</v>
      </c>
      <c r="AI32" s="126"/>
      <c r="AR32" s="111">
        <v>2.8</v>
      </c>
      <c r="AS32" s="111">
        <v>0.62</v>
      </c>
      <c r="AY32" s="113"/>
      <c r="AZ32" s="113"/>
      <c r="BA32" s="113"/>
    </row>
    <row r="33" spans="2:58" ht="14.5">
      <c r="AR33">
        <f>AR32*AT29</f>
        <v>13.125279999999998</v>
      </c>
      <c r="AS33">
        <f>AS32*AT29</f>
        <v>2.9063119999999998</v>
      </c>
      <c r="AY33" s="113"/>
      <c r="AZ33" s="113"/>
      <c r="BA33" s="113"/>
    </row>
    <row r="34" spans="2:58" ht="14.5">
      <c r="X34" s="155"/>
      <c r="AX34" s="41"/>
      <c r="AY34" s="114"/>
      <c r="AZ34" s="114"/>
      <c r="BA34" s="114"/>
    </row>
    <row r="35" spans="2:58" ht="14.5">
      <c r="AX35" s="41"/>
      <c r="AY35" s="114"/>
      <c r="AZ35" s="114"/>
      <c r="BA35" s="114"/>
    </row>
    <row r="36" spans="2:58" ht="15.75" customHeight="1" thickBot="1">
      <c r="F36" s="8" t="s">
        <v>4</v>
      </c>
    </row>
    <row r="37" spans="2:58" ht="39.5" thickBot="1">
      <c r="B37" s="66" t="s">
        <v>6</v>
      </c>
      <c r="C37" s="67" t="s">
        <v>7</v>
      </c>
      <c r="D37" s="67" t="s">
        <v>8</v>
      </c>
      <c r="E37" s="216" t="s">
        <v>96</v>
      </c>
      <c r="F37" s="217" t="s">
        <v>9</v>
      </c>
      <c r="G37" s="71" t="s">
        <v>10</v>
      </c>
      <c r="H37" s="71" t="s">
        <v>38</v>
      </c>
      <c r="I37" s="71" t="s">
        <v>97</v>
      </c>
      <c r="J37" s="71" t="s">
        <v>11</v>
      </c>
      <c r="K37" s="71" t="s">
        <v>12</v>
      </c>
      <c r="L37" s="71" t="s">
        <v>13</v>
      </c>
      <c r="M37" s="71" t="s">
        <v>14</v>
      </c>
      <c r="N37" s="71" t="s">
        <v>15</v>
      </c>
      <c r="O37" s="71" t="s">
        <v>16</v>
      </c>
      <c r="P37" s="71" t="s">
        <v>18</v>
      </c>
      <c r="Q37" s="71" t="s">
        <v>19</v>
      </c>
      <c r="R37" s="71" t="s">
        <v>20</v>
      </c>
      <c r="S37" s="71" t="s">
        <v>21</v>
      </c>
      <c r="T37" s="71" t="s">
        <v>22</v>
      </c>
      <c r="U37" s="71" t="s">
        <v>23</v>
      </c>
      <c r="V37" s="71" t="s">
        <v>25</v>
      </c>
      <c r="W37" s="71" t="s">
        <v>26</v>
      </c>
      <c r="X37" s="71" t="s">
        <v>27</v>
      </c>
      <c r="Y37" s="71" t="s">
        <v>28</v>
      </c>
      <c r="Z37" s="71" t="s">
        <v>29</v>
      </c>
      <c r="AA37" s="71" t="s">
        <v>30</v>
      </c>
      <c r="AB37" s="71" t="s">
        <v>31</v>
      </c>
      <c r="AC37" s="71" t="s">
        <v>32</v>
      </c>
      <c r="AD37" s="71" t="s">
        <v>33</v>
      </c>
      <c r="AE37" s="71" t="s">
        <v>34</v>
      </c>
      <c r="AF37" s="71" t="s">
        <v>35</v>
      </c>
      <c r="AG37" s="71" t="s">
        <v>36</v>
      </c>
      <c r="AH37" s="71" t="s">
        <v>37</v>
      </c>
      <c r="AI37" s="218" t="s">
        <v>39</v>
      </c>
      <c r="AJ37" s="219" t="s">
        <v>40</v>
      </c>
      <c r="AP37" s="154" t="s">
        <v>98</v>
      </c>
      <c r="AY37" s="268"/>
      <c r="AZ37" s="268"/>
      <c r="BA37" s="268"/>
      <c r="BB37" s="114"/>
    </row>
    <row r="38" spans="2:58" ht="15" thickBot="1">
      <c r="B38" s="75" t="s">
        <v>50</v>
      </c>
      <c r="C38" s="146"/>
      <c r="D38" s="146"/>
      <c r="E38" s="147" t="s">
        <v>50</v>
      </c>
      <c r="F38" s="147" t="s">
        <v>50</v>
      </c>
      <c r="G38" s="147"/>
      <c r="H38" s="147" t="s">
        <v>99</v>
      </c>
      <c r="I38" s="147" t="s">
        <v>100</v>
      </c>
      <c r="J38" s="147" t="s">
        <v>51</v>
      </c>
      <c r="K38" s="147" t="s">
        <v>51</v>
      </c>
      <c r="L38" s="147" t="s">
        <v>51</v>
      </c>
      <c r="M38" s="147" t="s">
        <v>51</v>
      </c>
      <c r="N38" s="147" t="s">
        <v>51</v>
      </c>
      <c r="O38" s="147" t="s">
        <v>51</v>
      </c>
      <c r="P38" s="147" t="s">
        <v>101</v>
      </c>
      <c r="Q38" s="147" t="s">
        <v>101</v>
      </c>
      <c r="R38" s="147" t="s">
        <v>101</v>
      </c>
      <c r="S38" s="147" t="s">
        <v>101</v>
      </c>
      <c r="T38" s="147" t="s">
        <v>101</v>
      </c>
      <c r="U38" s="147" t="s">
        <v>102</v>
      </c>
      <c r="V38" s="147" t="s">
        <v>101</v>
      </c>
      <c r="W38" s="147" t="s">
        <v>101</v>
      </c>
      <c r="X38" s="147" t="s">
        <v>101</v>
      </c>
      <c r="Y38" s="147" t="s">
        <v>101</v>
      </c>
      <c r="Z38" s="147" t="s">
        <v>101</v>
      </c>
      <c r="AA38" s="147" t="s">
        <v>101</v>
      </c>
      <c r="AB38" s="147"/>
      <c r="AC38" s="147"/>
      <c r="AD38" s="147"/>
      <c r="AE38" s="147"/>
      <c r="AF38" s="147"/>
      <c r="AG38" s="147"/>
      <c r="AH38" s="152"/>
      <c r="AI38" s="147" t="s">
        <v>51</v>
      </c>
      <c r="AJ38" s="220"/>
      <c r="AP38" s="41" t="s">
        <v>103</v>
      </c>
      <c r="AY38" s="109"/>
      <c r="AZ38" s="109"/>
      <c r="BA38" s="109"/>
      <c r="BB38" s="189">
        <v>100</v>
      </c>
      <c r="BC38" s="190" t="s">
        <v>104</v>
      </c>
      <c r="BD38" s="190"/>
      <c r="BE38" s="190"/>
      <c r="BF38" s="191"/>
    </row>
    <row r="39" spans="2:58" ht="14.5">
      <c r="B39" s="33" t="str">
        <f>C58</f>
        <v>TaD_NEW_H2G_TRUCK</v>
      </c>
      <c r="C39" s="169" t="str">
        <f>D58</f>
        <v>New H2 distribution via trucks</v>
      </c>
      <c r="D39" s="32" t="str">
        <f>C77</f>
        <v>SEC_H2G</v>
      </c>
      <c r="E39" s="32"/>
      <c r="F39" t="str">
        <f>C79</f>
        <v>H2G_TRUCK</v>
      </c>
      <c r="G39" s="221">
        <v>2025</v>
      </c>
      <c r="H39" s="222">
        <f>BB48</f>
        <v>7.2999999999999996E-4</v>
      </c>
      <c r="I39" s="10"/>
      <c r="J39" s="65">
        <v>1</v>
      </c>
      <c r="K39" s="65">
        <v>1</v>
      </c>
      <c r="L39" s="65">
        <v>1</v>
      </c>
      <c r="M39" s="65">
        <v>1</v>
      </c>
      <c r="N39" s="65">
        <v>1</v>
      </c>
      <c r="O39" s="65">
        <v>1</v>
      </c>
      <c r="P39" s="65">
        <v>5</v>
      </c>
      <c r="Q39" s="65">
        <v>5</v>
      </c>
      <c r="R39" s="65">
        <v>5</v>
      </c>
      <c r="S39" s="65">
        <v>5</v>
      </c>
      <c r="T39" s="65">
        <v>5</v>
      </c>
      <c r="U39" s="65">
        <v>5</v>
      </c>
      <c r="V39" s="65">
        <f>AW48</f>
        <v>2.9004859475196851</v>
      </c>
      <c r="W39" s="65">
        <f>V39</f>
        <v>2.9004859475196851</v>
      </c>
      <c r="X39" s="65">
        <f t="shared" ref="X39:AA39" si="28">W39</f>
        <v>2.9004859475196851</v>
      </c>
      <c r="Y39" s="65">
        <f t="shared" si="28"/>
        <v>2.9004859475196851</v>
      </c>
      <c r="Z39" s="65">
        <f t="shared" si="28"/>
        <v>2.9004859475196851</v>
      </c>
      <c r="AA39" s="65">
        <f t="shared" si="28"/>
        <v>2.9004859475196851</v>
      </c>
      <c r="AB39" s="65"/>
      <c r="AC39" s="65"/>
      <c r="AD39" s="65"/>
      <c r="AE39" s="65"/>
      <c r="AF39" s="65"/>
      <c r="AG39" s="65"/>
      <c r="AH39" s="65"/>
      <c r="AI39" s="65">
        <v>1</v>
      </c>
      <c r="AJ39" s="223">
        <v>25</v>
      </c>
      <c r="AK39" s="65"/>
      <c r="AL39" s="65"/>
      <c r="AM39" s="65"/>
      <c r="AP39" t="s">
        <v>105</v>
      </c>
      <c r="AR39" t="s">
        <v>106</v>
      </c>
      <c r="AT39" t="s">
        <v>107</v>
      </c>
      <c r="AW39" s="253" t="s">
        <v>108</v>
      </c>
      <c r="AX39" s="41"/>
      <c r="AY39" s="114"/>
      <c r="AZ39" s="114"/>
      <c r="BA39" s="114"/>
      <c r="BB39" s="192">
        <v>200</v>
      </c>
      <c r="BC39" t="s">
        <v>109</v>
      </c>
      <c r="BF39" s="193"/>
    </row>
    <row r="40" spans="2:58" ht="14.5">
      <c r="B40" s="224"/>
      <c r="C40" s="169"/>
      <c r="D40" s="169"/>
      <c r="E40" s="225" t="str">
        <f>C74</f>
        <v>ELC</v>
      </c>
      <c r="G40" s="226"/>
      <c r="H40" s="9"/>
      <c r="I40" s="227">
        <f>(6*3.6*H39)/H39</f>
        <v>21.6</v>
      </c>
      <c r="J40" s="65"/>
      <c r="K40" s="65"/>
      <c r="L40" s="65"/>
      <c r="M40" s="65"/>
      <c r="N40" s="65"/>
      <c r="O40" s="65"/>
      <c r="P40" s="65"/>
      <c r="Q40" s="65"/>
      <c r="R40" s="65"/>
      <c r="S40" s="65"/>
      <c r="T40" s="65"/>
      <c r="U40" s="65"/>
      <c r="V40" s="65"/>
      <c r="W40" s="65"/>
      <c r="X40" s="65"/>
      <c r="Y40" s="65"/>
      <c r="Z40" s="65"/>
      <c r="AA40" s="65"/>
      <c r="AB40" s="65"/>
      <c r="AC40" s="65"/>
      <c r="AD40" s="65"/>
      <c r="AE40" s="65"/>
      <c r="AF40" s="65"/>
      <c r="AG40" s="65"/>
      <c r="AH40" s="65"/>
      <c r="AI40" s="65"/>
      <c r="AJ40" s="223"/>
      <c r="AP40" t="s">
        <v>110</v>
      </c>
      <c r="AQ40">
        <v>0.1</v>
      </c>
      <c r="AR40">
        <v>0.08</v>
      </c>
      <c r="AT40" t="s">
        <v>111</v>
      </c>
      <c r="AW40" s="202">
        <f>AQ40</f>
        <v>0.1</v>
      </c>
      <c r="AX40" s="41"/>
      <c r="AY40" s="114"/>
      <c r="AZ40" s="114"/>
      <c r="BA40" s="114"/>
      <c r="BB40" s="192">
        <v>2</v>
      </c>
      <c r="BC40" t="s">
        <v>112</v>
      </c>
      <c r="BF40" s="193"/>
    </row>
    <row r="41" spans="2:58" ht="15" thickBot="1">
      <c r="B41" s="195"/>
      <c r="C41" s="144"/>
      <c r="D41" s="144"/>
      <c r="E41" s="144" t="str">
        <f>C80</f>
        <v>TRA_DSL</v>
      </c>
      <c r="F41" s="144"/>
      <c r="G41" s="144"/>
      <c r="H41" s="144"/>
      <c r="I41" s="144">
        <f>(400*365*0.3*36/10^9)/H39</f>
        <v>2.16</v>
      </c>
      <c r="J41" s="144"/>
      <c r="K41" s="145"/>
      <c r="L41" s="145"/>
      <c r="M41" s="145"/>
      <c r="N41" s="145"/>
      <c r="O41" s="145"/>
      <c r="P41" s="145"/>
      <c r="Q41" s="145"/>
      <c r="R41" s="145"/>
      <c r="S41" s="145"/>
      <c r="T41" s="145"/>
      <c r="U41" s="145"/>
      <c r="V41" s="145"/>
      <c r="W41" s="145"/>
      <c r="X41" s="145"/>
      <c r="Y41" s="145"/>
      <c r="Z41" s="145"/>
      <c r="AA41" s="145"/>
      <c r="AB41" s="145"/>
      <c r="AC41" s="145"/>
      <c r="AD41" s="145"/>
      <c r="AE41" s="145"/>
      <c r="AF41" s="145"/>
      <c r="AG41" s="145"/>
      <c r="AH41" s="145"/>
      <c r="AI41" s="145"/>
      <c r="AJ41" s="228"/>
      <c r="AP41" t="s">
        <v>113</v>
      </c>
      <c r="AQ41">
        <v>0.2</v>
      </c>
      <c r="AR41">
        <v>0.4</v>
      </c>
      <c r="AT41" t="s">
        <v>114</v>
      </c>
      <c r="AW41" s="202">
        <f>0.8</f>
        <v>0.8</v>
      </c>
      <c r="AX41" s="41"/>
      <c r="AY41" s="114"/>
      <c r="AZ41" s="114"/>
      <c r="BA41" s="114"/>
      <c r="BB41" s="192">
        <f>BB39*BB40</f>
        <v>400</v>
      </c>
      <c r="BC41" t="s">
        <v>115</v>
      </c>
      <c r="BF41" s="193"/>
    </row>
    <row r="42" spans="2:58" ht="14.5">
      <c r="D42" s="32"/>
      <c r="E42" s="132"/>
      <c r="F42" s="124"/>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P42" t="s">
        <v>116</v>
      </c>
      <c r="AQ42">
        <v>0.08</v>
      </c>
      <c r="AR42">
        <v>0.1</v>
      </c>
      <c r="AT42" t="s">
        <v>117</v>
      </c>
      <c r="AW42" s="202">
        <f>AR42+0.02</f>
        <v>0.12000000000000001</v>
      </c>
      <c r="AX42" s="41"/>
      <c r="AY42" s="114"/>
      <c r="AZ42" s="114"/>
      <c r="BA42" s="114"/>
      <c r="BB42" s="192">
        <f>BB41*300</f>
        <v>120000</v>
      </c>
      <c r="BC42" t="s">
        <v>118</v>
      </c>
      <c r="BF42" s="193"/>
    </row>
    <row r="43" spans="2:58" ht="14.5">
      <c r="B43" s="124"/>
      <c r="C43" s="124"/>
      <c r="D43" s="125"/>
      <c r="F43" s="8"/>
      <c r="G43" s="126"/>
      <c r="H43" s="126"/>
      <c r="I43" s="126"/>
      <c r="J43" s="126"/>
      <c r="K43" s="126"/>
      <c r="L43" s="126"/>
      <c r="M43" s="126"/>
      <c r="N43" s="126"/>
      <c r="O43" s="126"/>
      <c r="P43" s="126"/>
      <c r="Q43" s="126"/>
      <c r="R43" s="126"/>
      <c r="S43" s="126"/>
      <c r="T43" s="126"/>
      <c r="V43" s="127"/>
      <c r="W43" s="127"/>
      <c r="X43" s="127"/>
      <c r="Y43" s="127"/>
      <c r="Z43" s="127"/>
      <c r="AB43" s="127"/>
      <c r="AC43" s="127"/>
      <c r="AD43" s="127"/>
      <c r="AE43" s="127"/>
      <c r="AF43" s="127"/>
      <c r="AG43" s="127"/>
      <c r="AH43" s="126"/>
      <c r="AI43" s="126"/>
      <c r="AK43" s="126"/>
      <c r="AL43" s="126"/>
      <c r="AM43" s="126"/>
      <c r="AP43" t="s">
        <v>119</v>
      </c>
      <c r="AQ43">
        <v>0.57999999999999996</v>
      </c>
      <c r="AR43">
        <v>0.65</v>
      </c>
      <c r="AT43" t="s">
        <v>120</v>
      </c>
      <c r="AW43" s="202">
        <f>0.07+AR43</f>
        <v>0.72</v>
      </c>
      <c r="AX43" s="41"/>
      <c r="AY43" s="114"/>
      <c r="AZ43" s="114"/>
      <c r="BA43" s="114"/>
      <c r="BB43" s="192"/>
      <c r="BF43" s="193"/>
    </row>
    <row r="44" spans="2:58" ht="15.75" customHeight="1">
      <c r="AV44" t="s">
        <v>121</v>
      </c>
      <c r="AW44" s="202">
        <f>SUM(AW40:AW43)</f>
        <v>1.74</v>
      </c>
      <c r="BB44" s="192">
        <v>2</v>
      </c>
      <c r="BC44" t="s">
        <v>122</v>
      </c>
      <c r="BF44" s="193"/>
    </row>
    <row r="45" spans="2:58" ht="15.75" customHeight="1">
      <c r="R45" s="9"/>
      <c r="AV45" t="s">
        <v>123</v>
      </c>
      <c r="AW45" s="202">
        <f>AW44*1000</f>
        <v>1740</v>
      </c>
      <c r="AX45" t="s">
        <v>124</v>
      </c>
      <c r="BB45" s="192"/>
      <c r="BF45" s="194"/>
    </row>
    <row r="46" spans="2:58" ht="15.75" customHeight="1" thickBot="1">
      <c r="B46" s="15" t="s">
        <v>125</v>
      </c>
      <c r="C46" s="15"/>
      <c r="D46" s="15"/>
      <c r="E46" s="15"/>
      <c r="F46" s="15"/>
      <c r="G46" s="15"/>
      <c r="H46" s="15"/>
      <c r="I46" s="15"/>
      <c r="L46" s="10"/>
      <c r="M46" s="10"/>
      <c r="N46" s="10"/>
      <c r="O46" s="10"/>
      <c r="P46" s="10"/>
      <c r="Q46" s="10"/>
      <c r="R46" s="10"/>
      <c r="S46" s="10"/>
      <c r="T46" s="10"/>
      <c r="U46" s="10"/>
      <c r="V46" s="10"/>
      <c r="W46" s="10"/>
      <c r="X46" s="10"/>
      <c r="Y46" s="10"/>
      <c r="Z46" s="10"/>
      <c r="AA46" s="10"/>
      <c r="AB46" s="10"/>
      <c r="AC46" s="10"/>
      <c r="AD46" s="10"/>
      <c r="AE46" s="10"/>
      <c r="AF46" s="10"/>
      <c r="AG46" s="10"/>
      <c r="AH46" s="10"/>
      <c r="AI46" s="10"/>
      <c r="AV46" t="s">
        <v>126</v>
      </c>
      <c r="AW46" s="202">
        <f>AW45*365</f>
        <v>635100</v>
      </c>
      <c r="BB46" s="192">
        <f>BB44*365</f>
        <v>730</v>
      </c>
      <c r="BC46" t="s">
        <v>127</v>
      </c>
      <c r="BF46" s="193"/>
    </row>
    <row r="47" spans="2:58" ht="13">
      <c r="B47" s="237" t="s">
        <v>128</v>
      </c>
      <c r="C47" s="176" t="s">
        <v>6</v>
      </c>
      <c r="D47" s="176" t="s">
        <v>129</v>
      </c>
      <c r="E47" s="176" t="s">
        <v>130</v>
      </c>
      <c r="F47" s="176" t="s">
        <v>131</v>
      </c>
      <c r="G47" s="176" t="s">
        <v>132</v>
      </c>
      <c r="H47" s="176" t="s">
        <v>133</v>
      </c>
      <c r="I47" s="238" t="s">
        <v>134</v>
      </c>
      <c r="R47" s="9"/>
      <c r="V47" s="10"/>
      <c r="W47" s="10"/>
      <c r="X47" s="10"/>
      <c r="Y47" s="10"/>
      <c r="Z47" s="10"/>
      <c r="AA47" s="10"/>
      <c r="AB47" s="10"/>
      <c r="AC47" s="10"/>
      <c r="AD47" s="10"/>
      <c r="AE47" s="10"/>
      <c r="AF47" s="10"/>
      <c r="AG47" s="10"/>
      <c r="AH47" s="10"/>
      <c r="AI47" s="10"/>
      <c r="AV47" t="s">
        <v>135</v>
      </c>
      <c r="AW47" s="202">
        <f>AW46*AZ30</f>
        <v>2900485.9475196851</v>
      </c>
      <c r="BB47" s="192"/>
      <c r="BF47" s="193"/>
    </row>
    <row r="48" spans="2:58" ht="15.75" customHeight="1" thickBot="1">
      <c r="B48" s="239" t="s">
        <v>50</v>
      </c>
      <c r="C48" s="240"/>
      <c r="D48" s="240"/>
      <c r="E48" s="240"/>
      <c r="F48" s="240"/>
      <c r="G48" s="240"/>
      <c r="H48" s="240"/>
      <c r="I48" s="241"/>
      <c r="R48" s="9" t="s">
        <v>136</v>
      </c>
      <c r="V48" s="10"/>
      <c r="W48" s="10"/>
      <c r="X48" s="10"/>
      <c r="Y48" s="10"/>
      <c r="Z48" s="10"/>
      <c r="AA48" s="10"/>
      <c r="AB48" s="10"/>
      <c r="AC48" s="10"/>
      <c r="AD48" s="10"/>
      <c r="AE48" s="10"/>
      <c r="AF48" s="10"/>
      <c r="AG48" s="10"/>
      <c r="AH48" s="10"/>
      <c r="AI48" s="10"/>
      <c r="AV48" t="s">
        <v>137</v>
      </c>
      <c r="AW48" s="203">
        <f>AW47/10^6</f>
        <v>2.9004859475196851</v>
      </c>
      <c r="BB48" s="195">
        <v>7.2999999999999996E-4</v>
      </c>
      <c r="BC48" s="144" t="s">
        <v>138</v>
      </c>
      <c r="BD48" s="144"/>
      <c r="BE48" s="144"/>
      <c r="BF48" s="196"/>
    </row>
    <row r="49" spans="2:49" ht="15.75" customHeight="1">
      <c r="B49" s="25" t="s">
        <v>139</v>
      </c>
      <c r="C49" s="229" t="s">
        <v>140</v>
      </c>
      <c r="D49" s="230" t="s">
        <v>141</v>
      </c>
      <c r="E49" s="229" t="s">
        <v>142</v>
      </c>
      <c r="F49" s="229" t="s">
        <v>66</v>
      </c>
      <c r="G49" s="229" t="s">
        <v>206</v>
      </c>
      <c r="H49" s="229"/>
      <c r="I49" s="26" t="s">
        <v>225</v>
      </c>
      <c r="R49" s="9"/>
      <c r="S49" s="10"/>
      <c r="T49" s="10"/>
      <c r="U49" s="10"/>
      <c r="V49" s="10"/>
      <c r="W49" s="10"/>
      <c r="X49" s="10"/>
      <c r="Y49" s="10"/>
      <c r="Z49" s="10"/>
      <c r="AA49" s="10"/>
      <c r="AB49" s="10"/>
      <c r="AC49" s="10"/>
      <c r="AD49" s="10"/>
      <c r="AE49" s="10"/>
      <c r="AF49" s="10"/>
      <c r="AG49" s="10"/>
      <c r="AH49" s="10"/>
      <c r="AI49" s="10"/>
      <c r="AP49" s="41" t="s">
        <v>143</v>
      </c>
    </row>
    <row r="50" spans="2:49" ht="15.75" customHeight="1">
      <c r="B50" s="27" t="s">
        <v>139</v>
      </c>
      <c r="C50" s="231" t="s">
        <v>144</v>
      </c>
      <c r="D50" s="232" t="s">
        <v>145</v>
      </c>
      <c r="E50" s="231" t="s">
        <v>142</v>
      </c>
      <c r="F50" s="231" t="s">
        <v>66</v>
      </c>
      <c r="G50" s="231" t="s">
        <v>206</v>
      </c>
      <c r="H50" s="231"/>
      <c r="I50" s="28" t="s">
        <v>225</v>
      </c>
      <c r="R50">
        <f>8760</f>
        <v>8760</v>
      </c>
      <c r="S50" t="s">
        <v>64</v>
      </c>
      <c r="T50" s="10"/>
      <c r="U50" s="10"/>
      <c r="V50" s="10"/>
      <c r="W50" s="10"/>
      <c r="X50" s="10"/>
      <c r="Y50" s="10"/>
      <c r="Z50" s="10"/>
      <c r="AA50" s="10"/>
      <c r="AB50" s="10"/>
      <c r="AC50" s="10"/>
      <c r="AD50" s="10"/>
      <c r="AE50" s="10"/>
      <c r="AF50" s="10"/>
      <c r="AG50" s="10"/>
    </row>
    <row r="51" spans="2:49" ht="18.75" customHeight="1">
      <c r="B51" s="25" t="s">
        <v>139</v>
      </c>
      <c r="C51" s="229" t="s">
        <v>146</v>
      </c>
      <c r="D51" s="230" t="s">
        <v>147</v>
      </c>
      <c r="E51" s="229" t="s">
        <v>142</v>
      </c>
      <c r="F51" s="229" t="s">
        <v>66</v>
      </c>
      <c r="G51" s="229" t="s">
        <v>206</v>
      </c>
      <c r="H51" s="229"/>
      <c r="I51" s="26" t="s">
        <v>225</v>
      </c>
      <c r="R51" s="9"/>
      <c r="S51" s="10"/>
      <c r="T51" s="10"/>
      <c r="U51" s="10"/>
      <c r="V51" s="10"/>
      <c r="W51" s="10"/>
      <c r="X51" s="10"/>
      <c r="Y51" s="10"/>
      <c r="Z51" s="10"/>
      <c r="AA51" s="10"/>
      <c r="AB51" s="10"/>
      <c r="AC51" s="10"/>
      <c r="AD51" s="10"/>
      <c r="AE51" s="10"/>
      <c r="AF51" s="10"/>
      <c r="AG51" s="10"/>
    </row>
    <row r="52" spans="2:49">
      <c r="B52" s="23" t="s">
        <v>139</v>
      </c>
      <c r="C52" s="233" t="s">
        <v>148</v>
      </c>
      <c r="D52" s="233" t="s">
        <v>149</v>
      </c>
      <c r="E52" s="233" t="s">
        <v>142</v>
      </c>
      <c r="F52" s="233" t="s">
        <v>66</v>
      </c>
      <c r="G52" s="233" t="s">
        <v>206</v>
      </c>
      <c r="H52" s="233"/>
      <c r="I52" s="24" t="s">
        <v>225</v>
      </c>
      <c r="R52" s="9" t="s">
        <v>150</v>
      </c>
      <c r="S52" s="10"/>
      <c r="T52" s="10"/>
      <c r="U52" s="10"/>
      <c r="V52" s="10"/>
      <c r="W52" s="10"/>
      <c r="X52" s="10"/>
      <c r="Y52" s="10"/>
      <c r="Z52" s="10"/>
      <c r="AA52" s="10"/>
      <c r="AB52" s="10"/>
      <c r="AC52" s="10"/>
      <c r="AD52" s="10"/>
      <c r="AE52" s="10"/>
      <c r="AF52" s="10"/>
      <c r="AG52" s="10"/>
    </row>
    <row r="53" spans="2:49">
      <c r="B53" s="25" t="s">
        <v>139</v>
      </c>
      <c r="C53" s="234" t="s">
        <v>151</v>
      </c>
      <c r="D53" s="230" t="s">
        <v>152</v>
      </c>
      <c r="E53" s="234" t="s">
        <v>142</v>
      </c>
      <c r="F53" s="229" t="s">
        <v>66</v>
      </c>
      <c r="G53" s="229" t="s">
        <v>206</v>
      </c>
      <c r="H53" s="229"/>
      <c r="I53" s="26" t="s">
        <v>225</v>
      </c>
      <c r="R53">
        <v>120</v>
      </c>
      <c r="S53" s="10" t="s">
        <v>153</v>
      </c>
      <c r="T53" s="10"/>
      <c r="U53" s="10"/>
      <c r="V53" s="10"/>
      <c r="W53" s="10"/>
      <c r="X53" s="10"/>
      <c r="Y53" s="10"/>
      <c r="Z53" s="10"/>
      <c r="AA53" s="10"/>
      <c r="AB53" s="10"/>
      <c r="AC53" s="10"/>
      <c r="AD53" s="10"/>
      <c r="AE53" s="10"/>
      <c r="AF53" s="10"/>
      <c r="AG53" s="10"/>
    </row>
    <row r="54" spans="2:49" ht="18.75" customHeight="1">
      <c r="B54" s="23" t="s">
        <v>139</v>
      </c>
      <c r="C54" s="233" t="s">
        <v>154</v>
      </c>
      <c r="D54" s="29" t="s">
        <v>155</v>
      </c>
      <c r="E54" s="233" t="s">
        <v>142</v>
      </c>
      <c r="F54" s="233" t="s">
        <v>66</v>
      </c>
      <c r="G54" s="233" t="s">
        <v>206</v>
      </c>
      <c r="H54" s="233"/>
      <c r="I54" s="24" t="s">
        <v>225</v>
      </c>
      <c r="R54" s="9">
        <f>R53/3.6</f>
        <v>33.333333333333336</v>
      </c>
      <c r="S54" s="10" t="s">
        <v>156</v>
      </c>
      <c r="T54" s="10" t="s">
        <v>157</v>
      </c>
      <c r="U54" s="10"/>
      <c r="V54" s="10"/>
      <c r="W54" s="10"/>
      <c r="X54" s="10"/>
      <c r="Y54" s="10"/>
      <c r="Z54" s="10"/>
      <c r="AA54" s="10"/>
      <c r="AB54" s="10"/>
      <c r="AC54" s="10"/>
      <c r="AD54" s="10"/>
      <c r="AE54" s="10"/>
      <c r="AF54" s="10"/>
      <c r="AG54" s="10"/>
    </row>
    <row r="55" spans="2:49">
      <c r="B55" s="30" t="s">
        <v>139</v>
      </c>
      <c r="C55" s="234" t="s">
        <v>158</v>
      </c>
      <c r="D55" s="235" t="s">
        <v>159</v>
      </c>
      <c r="E55" s="234" t="s">
        <v>142</v>
      </c>
      <c r="F55" s="234" t="s">
        <v>66</v>
      </c>
      <c r="G55" s="234" t="s">
        <v>206</v>
      </c>
      <c r="H55" s="234"/>
      <c r="I55" s="31" t="s">
        <v>225</v>
      </c>
      <c r="R55" s="9"/>
      <c r="S55" s="10"/>
      <c r="T55" s="10"/>
      <c r="U55" s="10"/>
      <c r="V55" s="10"/>
      <c r="W55" s="10"/>
      <c r="X55" s="10"/>
      <c r="Y55" s="10"/>
      <c r="Z55" s="10"/>
      <c r="AA55" s="10"/>
      <c r="AB55" s="10"/>
      <c r="AC55" s="10"/>
      <c r="AD55" s="10"/>
      <c r="AE55" s="10"/>
      <c r="AF55" s="10"/>
      <c r="AG55" s="10"/>
      <c r="AK55" s="10"/>
      <c r="AL55" s="10"/>
      <c r="AM55" s="10"/>
      <c r="AN55" s="10"/>
      <c r="AO55" s="10"/>
    </row>
    <row r="56" spans="2:49">
      <c r="B56" s="35" t="s">
        <v>160</v>
      </c>
      <c r="C56" s="236" t="s">
        <v>161</v>
      </c>
      <c r="D56" s="29" t="s">
        <v>162</v>
      </c>
      <c r="E56" s="236" t="s">
        <v>163</v>
      </c>
      <c r="F56" s="236" t="s">
        <v>66</v>
      </c>
      <c r="G56" s="236" t="s">
        <v>206</v>
      </c>
      <c r="H56" s="236"/>
      <c r="I56" s="36" t="s">
        <v>225</v>
      </c>
      <c r="R56" s="9" t="s">
        <v>164</v>
      </c>
      <c r="S56" s="10"/>
      <c r="T56" s="10"/>
      <c r="U56" s="10"/>
      <c r="V56" s="10"/>
      <c r="W56" s="10"/>
      <c r="X56" s="10"/>
      <c r="Y56" s="10"/>
      <c r="Z56" s="10"/>
      <c r="AA56" s="10"/>
      <c r="AB56" s="10"/>
      <c r="AC56" s="10"/>
      <c r="AD56" s="10"/>
      <c r="AE56" s="10"/>
      <c r="AF56" s="10"/>
      <c r="AG56" s="10"/>
      <c r="AK56" s="10"/>
      <c r="AL56" s="10"/>
      <c r="AM56" s="10"/>
      <c r="AN56" s="10"/>
      <c r="AO56" s="10"/>
    </row>
    <row r="57" spans="2:49">
      <c r="B57" s="30" t="s">
        <v>160</v>
      </c>
      <c r="C57" s="234" t="s">
        <v>165</v>
      </c>
      <c r="D57" s="235" t="s">
        <v>166</v>
      </c>
      <c r="E57" s="234" t="s">
        <v>163</v>
      </c>
      <c r="F57" s="234" t="s">
        <v>167</v>
      </c>
      <c r="G57" s="234" t="s">
        <v>206</v>
      </c>
      <c r="H57" s="234"/>
      <c r="I57" s="31" t="s">
        <v>225</v>
      </c>
      <c r="R57" s="129">
        <f>R50/R54*(1000/10^6)</f>
        <v>0.26279999999999998</v>
      </c>
      <c r="S57" s="10" t="s">
        <v>168</v>
      </c>
      <c r="T57" s="10"/>
      <c r="U57" s="10"/>
      <c r="V57" s="10"/>
      <c r="W57" s="10"/>
      <c r="X57" s="10"/>
      <c r="Y57" s="10"/>
      <c r="Z57" s="10"/>
      <c r="AA57" s="10"/>
      <c r="AB57" s="10"/>
      <c r="AC57" s="10"/>
      <c r="AD57" s="10"/>
      <c r="AE57" s="10"/>
      <c r="AF57" s="10"/>
      <c r="AG57" s="10"/>
      <c r="AK57" s="10"/>
      <c r="AL57" s="10"/>
      <c r="AM57" s="10"/>
      <c r="AN57" s="10"/>
      <c r="AO57" s="10"/>
    </row>
    <row r="58" spans="2:49">
      <c r="B58" s="35" t="s">
        <v>160</v>
      </c>
      <c r="C58" s="236" t="s">
        <v>169</v>
      </c>
      <c r="D58" s="29" t="s">
        <v>170</v>
      </c>
      <c r="E58" s="236" t="s">
        <v>163</v>
      </c>
      <c r="F58" s="236" t="s">
        <v>167</v>
      </c>
      <c r="G58" s="236" t="s">
        <v>206</v>
      </c>
      <c r="H58" s="236"/>
      <c r="I58" s="36" t="s">
        <v>225</v>
      </c>
      <c r="R58" s="9"/>
      <c r="S58" s="10"/>
      <c r="T58" s="10"/>
      <c r="U58" s="10">
        <v>1</v>
      </c>
      <c r="V58" s="10" t="s">
        <v>171</v>
      </c>
      <c r="W58" s="10"/>
      <c r="X58" s="10"/>
      <c r="Y58" s="10"/>
      <c r="Z58" s="10"/>
      <c r="AA58" s="10"/>
      <c r="AB58" s="10"/>
      <c r="AC58" s="10"/>
      <c r="AD58" s="10"/>
      <c r="AE58" s="10"/>
      <c r="AF58" s="10"/>
      <c r="AG58" s="10"/>
      <c r="AK58" s="10"/>
      <c r="AL58" s="10"/>
      <c r="AM58" s="10"/>
      <c r="AN58" s="10"/>
      <c r="AO58" s="10"/>
    </row>
    <row r="59" spans="2:49" ht="13" thickBot="1">
      <c r="B59" s="37" t="s">
        <v>172</v>
      </c>
      <c r="C59" s="38" t="s">
        <v>173</v>
      </c>
      <c r="D59" s="39" t="s">
        <v>174</v>
      </c>
      <c r="E59" s="38" t="s">
        <v>142</v>
      </c>
      <c r="F59" s="38" t="s">
        <v>66</v>
      </c>
      <c r="G59" s="38" t="s">
        <v>206</v>
      </c>
      <c r="H59" s="38"/>
      <c r="I59" s="40" t="s">
        <v>225</v>
      </c>
      <c r="R59" s="9"/>
      <c r="S59" s="10"/>
      <c r="T59" s="10"/>
      <c r="U59" s="10">
        <f>U58*120</f>
        <v>120</v>
      </c>
      <c r="V59" s="10"/>
      <c r="W59" s="10"/>
      <c r="X59" s="10"/>
      <c r="Y59" s="10"/>
      <c r="Z59" s="10"/>
      <c r="AA59" s="10"/>
      <c r="AB59" s="10"/>
      <c r="AC59" s="10"/>
      <c r="AD59" s="10"/>
      <c r="AE59" s="10"/>
      <c r="AF59" s="10"/>
      <c r="AG59" s="10"/>
      <c r="AK59" s="10"/>
      <c r="AL59" s="10"/>
      <c r="AM59" s="10"/>
      <c r="AN59" s="10"/>
      <c r="AO59" s="10"/>
    </row>
    <row r="60" spans="2:49">
      <c r="R60" s="9"/>
      <c r="S60" s="10"/>
      <c r="T60" s="10"/>
      <c r="U60" s="10"/>
      <c r="V60" s="10"/>
      <c r="W60" s="10"/>
      <c r="X60" s="10"/>
      <c r="Y60" s="10"/>
      <c r="Z60" s="10"/>
      <c r="AA60" s="10"/>
      <c r="AB60" s="10"/>
      <c r="AC60" s="10"/>
      <c r="AD60" s="10"/>
      <c r="AE60" s="10"/>
      <c r="AF60" s="10"/>
      <c r="AG60" s="10"/>
      <c r="AK60" s="10"/>
      <c r="AL60" s="10"/>
      <c r="AM60" s="10"/>
      <c r="AN60" s="10"/>
      <c r="AO60" s="10"/>
    </row>
    <row r="61" spans="2:49" ht="15.5">
      <c r="B61" s="1"/>
      <c r="C61" s="1"/>
      <c r="D61" s="1"/>
      <c r="E61" s="1"/>
      <c r="F61" s="1"/>
      <c r="G61" s="1"/>
      <c r="H61" s="1"/>
      <c r="I61" s="1"/>
      <c r="R61" s="9">
        <v>0.45</v>
      </c>
      <c r="S61" s="10">
        <v>3</v>
      </c>
      <c r="T61" s="10" t="s">
        <v>163</v>
      </c>
      <c r="U61" s="10"/>
      <c r="V61" s="10"/>
      <c r="W61" s="10"/>
      <c r="X61" s="10"/>
      <c r="Y61" s="10"/>
      <c r="Z61" s="10"/>
      <c r="AA61" s="10"/>
      <c r="AB61" s="10"/>
      <c r="AC61" s="10"/>
      <c r="AD61" s="10"/>
      <c r="AE61" s="10"/>
      <c r="AF61" s="10"/>
      <c r="AG61" s="10"/>
      <c r="AK61" s="10"/>
      <c r="AL61" s="10"/>
      <c r="AM61" s="10"/>
      <c r="AN61" s="10"/>
      <c r="AO61" s="10"/>
    </row>
    <row r="62" spans="2:49" ht="17.5">
      <c r="B62" s="12" t="s">
        <v>175</v>
      </c>
      <c r="C62" s="13"/>
      <c r="D62" s="1"/>
      <c r="E62" s="1"/>
      <c r="F62" s="1"/>
      <c r="G62" s="1"/>
      <c r="H62" s="1"/>
      <c r="I62" s="1"/>
      <c r="R62" s="9"/>
      <c r="S62" s="10">
        <f>S61*R54</f>
        <v>100</v>
      </c>
      <c r="T62" s="10" t="s">
        <v>63</v>
      </c>
      <c r="U62" s="10"/>
      <c r="V62" s="10"/>
      <c r="W62" s="10"/>
      <c r="X62" s="10"/>
      <c r="Y62" s="10"/>
      <c r="Z62" s="10"/>
      <c r="AA62" s="10"/>
      <c r="AB62" s="10"/>
      <c r="AC62" s="10"/>
      <c r="AD62" s="10"/>
      <c r="AE62" s="10"/>
      <c r="AF62" s="10"/>
      <c r="AG62" s="10"/>
      <c r="AK62" s="10"/>
      <c r="AL62" s="10"/>
      <c r="AM62" s="10"/>
      <c r="AN62" s="10"/>
      <c r="AO62" s="10"/>
    </row>
    <row r="63" spans="2:49">
      <c r="D63" s="14"/>
      <c r="E63" s="14"/>
      <c r="F63" s="14"/>
      <c r="G63" s="14"/>
      <c r="H63" s="14"/>
      <c r="I63" s="14"/>
      <c r="R63" s="9"/>
      <c r="S63" s="10">
        <f>S62*3.6</f>
        <v>360</v>
      </c>
      <c r="T63" s="10" t="s">
        <v>142</v>
      </c>
      <c r="U63" s="10"/>
      <c r="V63" s="10"/>
      <c r="W63" s="10"/>
      <c r="X63" s="10"/>
      <c r="Y63" s="10"/>
      <c r="Z63" s="10"/>
      <c r="AA63" s="10"/>
      <c r="AB63" s="10"/>
      <c r="AC63" s="10"/>
      <c r="AD63" s="10"/>
      <c r="AE63" s="10"/>
      <c r="AF63" s="10"/>
      <c r="AG63" s="10"/>
      <c r="AK63" s="10"/>
      <c r="AL63" s="10"/>
      <c r="AM63" s="10"/>
      <c r="AN63" s="10"/>
      <c r="AO63" s="10"/>
      <c r="AQ63" s="10"/>
      <c r="AR63" s="10"/>
      <c r="AS63" s="10"/>
      <c r="AT63" s="10"/>
      <c r="AU63" s="10"/>
      <c r="AV63" s="10"/>
      <c r="AW63" s="10"/>
    </row>
    <row r="64" spans="2:49" ht="13.5" thickBot="1">
      <c r="B64" s="11" t="s">
        <v>176</v>
      </c>
      <c r="C64" s="14"/>
      <c r="D64" s="14"/>
      <c r="E64" s="14"/>
      <c r="F64" s="14"/>
      <c r="G64" s="14"/>
      <c r="H64" s="14"/>
      <c r="I64" s="14"/>
      <c r="R64" s="9"/>
      <c r="S64" s="10"/>
      <c r="T64" s="10"/>
      <c r="U64" s="10"/>
      <c r="V64" s="10"/>
      <c r="W64" s="10"/>
      <c r="X64" s="10"/>
      <c r="Y64" s="10"/>
      <c r="Z64" s="10"/>
      <c r="AA64" s="10"/>
      <c r="AB64" s="10"/>
      <c r="AC64" s="10"/>
      <c r="AD64" s="10"/>
      <c r="AE64" s="10"/>
      <c r="AF64" s="10"/>
      <c r="AG64" s="10"/>
      <c r="AK64" s="10"/>
      <c r="AL64" s="10"/>
      <c r="AM64" s="10"/>
      <c r="AN64" s="10"/>
      <c r="AO64" s="10"/>
      <c r="AQ64" s="10"/>
      <c r="AR64" s="10"/>
      <c r="AS64" s="10"/>
      <c r="AT64" s="10"/>
      <c r="AU64" s="10"/>
      <c r="AV64" s="10"/>
      <c r="AW64" s="10"/>
    </row>
    <row r="65" spans="2:71" ht="13">
      <c r="B65" s="245" t="s">
        <v>177</v>
      </c>
      <c r="C65" s="246" t="s">
        <v>178</v>
      </c>
      <c r="D65" s="246" t="s">
        <v>179</v>
      </c>
      <c r="E65" s="246" t="s">
        <v>180</v>
      </c>
      <c r="F65" s="246" t="s">
        <v>181</v>
      </c>
      <c r="G65" s="246" t="s">
        <v>182</v>
      </c>
      <c r="H65" s="247" t="s">
        <v>183</v>
      </c>
      <c r="Q65" s="9"/>
      <c r="R65" s="10"/>
      <c r="S65" s="10"/>
      <c r="T65" s="10"/>
      <c r="U65" s="10"/>
      <c r="V65" s="10"/>
      <c r="W65" s="10"/>
      <c r="X65" s="10"/>
      <c r="Y65" s="10"/>
      <c r="Z65" s="10"/>
      <c r="AA65" s="10"/>
      <c r="AB65" s="10"/>
      <c r="AC65" s="10"/>
      <c r="AD65" s="10"/>
      <c r="AE65" s="10"/>
      <c r="AF65" s="10"/>
      <c r="AP65" s="10"/>
      <c r="AQ65" s="10"/>
      <c r="AR65" s="10"/>
      <c r="AS65" s="10"/>
      <c r="AT65" s="10"/>
      <c r="AU65" s="10"/>
      <c r="AV65" s="10"/>
    </row>
    <row r="66" spans="2:71" ht="25">
      <c r="B66" s="248" t="s">
        <v>184</v>
      </c>
      <c r="C66" s="153" t="s">
        <v>185</v>
      </c>
      <c r="D66" s="153" t="s">
        <v>186</v>
      </c>
      <c r="E66" s="153" t="s">
        <v>180</v>
      </c>
      <c r="F66" s="153" t="s">
        <v>187</v>
      </c>
      <c r="G66" s="153" t="s">
        <v>188</v>
      </c>
      <c r="H66" s="249" t="s">
        <v>189</v>
      </c>
      <c r="Q66" s="9"/>
      <c r="R66" s="10"/>
      <c r="S66" s="10"/>
      <c r="T66" s="10"/>
      <c r="U66" s="10"/>
      <c r="V66" s="10"/>
      <c r="W66" s="10"/>
      <c r="X66" s="10"/>
      <c r="Y66" s="10"/>
      <c r="Z66" s="10"/>
      <c r="AA66" s="10"/>
      <c r="AB66" s="10"/>
      <c r="AC66" s="10"/>
      <c r="AD66" s="10"/>
      <c r="AE66" s="10"/>
      <c r="AF66" s="10"/>
      <c r="AP66" s="10"/>
      <c r="AQ66" s="10"/>
      <c r="AR66" s="10"/>
      <c r="AS66" s="10"/>
      <c r="AT66" s="10"/>
      <c r="AU66" s="10"/>
      <c r="AV66" s="10"/>
    </row>
    <row r="67" spans="2:71">
      <c r="B67" s="17" t="s">
        <v>84</v>
      </c>
      <c r="C67" s="243" t="s">
        <v>190</v>
      </c>
      <c r="D67" s="243" t="s">
        <v>191</v>
      </c>
      <c r="E67" s="243" t="s">
        <v>142</v>
      </c>
      <c r="F67" s="232" t="s">
        <v>224</v>
      </c>
      <c r="G67" s="232"/>
      <c r="H67" s="20"/>
      <c r="Q67" s="9"/>
      <c r="R67" s="10"/>
      <c r="S67" s="10"/>
      <c r="T67" s="10"/>
      <c r="U67" s="10"/>
      <c r="V67" s="10"/>
      <c r="AP67" s="10"/>
      <c r="AQ67" s="10"/>
      <c r="AR67" s="10"/>
      <c r="AS67" s="10"/>
      <c r="AT67" s="10"/>
      <c r="AU67" s="10"/>
      <c r="AV67" s="10"/>
    </row>
    <row r="68" spans="2:71">
      <c r="B68" s="18" t="s">
        <v>84</v>
      </c>
      <c r="C68" s="242" t="s">
        <v>192</v>
      </c>
      <c r="D68" s="242" t="s">
        <v>193</v>
      </c>
      <c r="E68" s="242" t="s">
        <v>142</v>
      </c>
      <c r="F68" s="230" t="s">
        <v>224</v>
      </c>
      <c r="G68" s="230"/>
      <c r="H68" s="19"/>
      <c r="Q68" s="9"/>
      <c r="R68" s="10"/>
      <c r="S68" s="10"/>
      <c r="T68" s="10"/>
      <c r="U68" s="10"/>
      <c r="V68" s="10"/>
      <c r="AO68" s="10"/>
      <c r="AP68" s="10"/>
      <c r="AQ68" s="10"/>
      <c r="AR68" s="10"/>
      <c r="AS68" s="10"/>
      <c r="AT68" s="10"/>
      <c r="AU68" s="10"/>
      <c r="AV68" s="10"/>
    </row>
    <row r="69" spans="2:71">
      <c r="B69" s="17" t="s">
        <v>84</v>
      </c>
      <c r="C69" s="243" t="s">
        <v>194</v>
      </c>
      <c r="D69" s="243" t="s">
        <v>195</v>
      </c>
      <c r="E69" s="243" t="s">
        <v>142</v>
      </c>
      <c r="F69" s="232" t="s">
        <v>206</v>
      </c>
      <c r="G69" s="232"/>
      <c r="H69" s="20"/>
      <c r="Q69" s="9"/>
      <c r="R69" s="10"/>
      <c r="S69" s="10"/>
      <c r="T69" s="10"/>
      <c r="U69" s="10"/>
      <c r="V69" s="10"/>
      <c r="AO69" s="10"/>
      <c r="AP69" s="10"/>
      <c r="AQ69" s="10"/>
      <c r="AR69" s="10"/>
      <c r="AS69" s="10"/>
      <c r="AT69" s="10"/>
      <c r="AU69" s="10"/>
      <c r="AV69" s="10"/>
      <c r="AW69" s="10"/>
      <c r="AX69" s="10"/>
      <c r="AY69" s="10"/>
      <c r="AZ69" s="10"/>
      <c r="BA69" s="10"/>
      <c r="BB69" s="10"/>
      <c r="BC69" s="10"/>
      <c r="BD69" s="10"/>
      <c r="BE69" s="10"/>
      <c r="BF69" s="10"/>
      <c r="BG69" s="10"/>
      <c r="BH69" s="10"/>
      <c r="BI69" s="10"/>
      <c r="BS69" s="10"/>
    </row>
    <row r="70" spans="2:71">
      <c r="B70" s="18" t="s">
        <v>84</v>
      </c>
      <c r="C70" s="242" t="s">
        <v>196</v>
      </c>
      <c r="D70" s="242" t="s">
        <v>197</v>
      </c>
      <c r="E70" s="242" t="s">
        <v>142</v>
      </c>
      <c r="F70" s="230" t="s">
        <v>206</v>
      </c>
      <c r="G70" s="230"/>
      <c r="H70" s="19"/>
      <c r="Q70" s="9"/>
      <c r="R70" s="10"/>
      <c r="S70" s="10"/>
      <c r="T70" s="10"/>
      <c r="U70" s="10"/>
      <c r="V70" s="10"/>
      <c r="AO70" s="10"/>
      <c r="AP70" s="10"/>
      <c r="AQ70" s="10"/>
      <c r="AR70" s="10"/>
      <c r="AS70" s="10"/>
      <c r="AT70" s="10"/>
      <c r="AU70" s="10"/>
      <c r="AV70" s="10"/>
      <c r="AW70" s="10"/>
      <c r="AX70" s="10"/>
      <c r="AY70" s="10"/>
      <c r="AZ70" s="10"/>
      <c r="BA70" s="10"/>
      <c r="BB70" s="10"/>
      <c r="BC70" s="10"/>
      <c r="BD70" s="10"/>
      <c r="BE70" s="10"/>
      <c r="BF70" s="10"/>
      <c r="BG70" s="10"/>
      <c r="BH70" s="10"/>
      <c r="BI70" s="10"/>
      <c r="BS70" s="10"/>
    </row>
    <row r="71" spans="2:71">
      <c r="B71" s="17" t="s">
        <v>84</v>
      </c>
      <c r="C71" s="243" t="s">
        <v>198</v>
      </c>
      <c r="D71" s="243" t="s">
        <v>199</v>
      </c>
      <c r="E71" s="243" t="s">
        <v>142</v>
      </c>
      <c r="F71" s="232" t="s">
        <v>224</v>
      </c>
      <c r="G71" s="232"/>
      <c r="H71" s="20"/>
      <c r="Q71" s="9"/>
      <c r="R71" s="10"/>
      <c r="S71" s="10"/>
      <c r="T71" s="10"/>
      <c r="U71" s="10"/>
      <c r="V71" s="10"/>
      <c r="AO71" s="10"/>
      <c r="AP71" s="10"/>
      <c r="AQ71" s="10"/>
      <c r="AR71" s="10"/>
      <c r="AS71" s="10"/>
      <c r="AT71" s="10"/>
      <c r="AU71" s="10"/>
      <c r="AV71" s="10"/>
      <c r="AW71" s="10"/>
      <c r="AX71" s="10"/>
      <c r="AY71" s="10"/>
      <c r="AZ71" s="10"/>
      <c r="BA71" s="10"/>
      <c r="BB71" s="10"/>
      <c r="BC71" s="10"/>
      <c r="BD71" s="10"/>
      <c r="BE71" s="10"/>
      <c r="BF71" s="10"/>
      <c r="BG71" s="10"/>
      <c r="BH71" s="10"/>
      <c r="BI71" s="10"/>
      <c r="BS71" s="10"/>
    </row>
    <row r="72" spans="2:71">
      <c r="B72" s="18" t="s">
        <v>84</v>
      </c>
      <c r="C72" s="242" t="s">
        <v>200</v>
      </c>
      <c r="D72" s="242" t="s">
        <v>201</v>
      </c>
      <c r="E72" s="242" t="s">
        <v>142</v>
      </c>
      <c r="F72" s="230" t="s">
        <v>206</v>
      </c>
      <c r="G72" s="230"/>
      <c r="H72" s="19"/>
      <c r="Q72" s="9"/>
      <c r="R72" s="10"/>
      <c r="S72" s="10"/>
      <c r="T72" s="10"/>
      <c r="U72" s="10"/>
      <c r="V72" s="10"/>
      <c r="AO72" s="10"/>
      <c r="AW72" s="10"/>
      <c r="AX72" s="10"/>
      <c r="AY72" s="10"/>
      <c r="AZ72" s="10"/>
      <c r="BA72" s="10"/>
      <c r="BB72" s="10"/>
      <c r="BC72" s="10"/>
      <c r="BD72" s="10"/>
      <c r="BE72" s="10"/>
      <c r="BF72" s="10"/>
      <c r="BG72" s="10"/>
      <c r="BH72" s="10"/>
      <c r="BI72" s="10"/>
      <c r="BS72" s="10"/>
    </row>
    <row r="73" spans="2:71">
      <c r="B73" s="17" t="s">
        <v>84</v>
      </c>
      <c r="C73" s="243" t="s">
        <v>202</v>
      </c>
      <c r="D73" s="243" t="s">
        <v>203</v>
      </c>
      <c r="E73" s="243" t="s">
        <v>142</v>
      </c>
      <c r="F73" s="232" t="s">
        <v>224</v>
      </c>
      <c r="G73" s="232"/>
      <c r="H73" s="20"/>
      <c r="AO73" s="10"/>
      <c r="AW73" s="10"/>
      <c r="AX73" s="10"/>
      <c r="AY73" s="10"/>
      <c r="AZ73" s="10"/>
      <c r="BA73" s="10"/>
      <c r="BB73" s="10"/>
      <c r="BC73" s="10"/>
      <c r="BD73" s="10"/>
      <c r="BE73" s="10"/>
      <c r="BF73" s="10"/>
      <c r="BG73" s="10"/>
      <c r="BH73" s="10"/>
      <c r="BI73" s="10"/>
      <c r="BS73" s="10"/>
    </row>
    <row r="74" spans="2:71">
      <c r="B74" s="18" t="s">
        <v>84</v>
      </c>
      <c r="C74" s="242" t="s">
        <v>204</v>
      </c>
      <c r="D74" s="242" t="s">
        <v>205</v>
      </c>
      <c r="E74" s="242" t="s">
        <v>142</v>
      </c>
      <c r="F74" s="242" t="s">
        <v>206</v>
      </c>
      <c r="G74" s="230" t="s">
        <v>223</v>
      </c>
      <c r="H74" s="19" t="s">
        <v>204</v>
      </c>
      <c r="AO74" s="10"/>
      <c r="AW74" s="10"/>
      <c r="AX74" s="10"/>
      <c r="AY74" s="10"/>
      <c r="AZ74" s="10"/>
      <c r="BA74" s="10"/>
      <c r="BB74" s="10"/>
      <c r="BC74" s="10"/>
      <c r="BD74" s="10"/>
      <c r="BE74" s="10"/>
      <c r="BF74" s="10"/>
      <c r="BG74" s="10"/>
      <c r="BH74" s="10"/>
      <c r="BI74" s="10"/>
      <c r="BS74" s="10"/>
    </row>
    <row r="75" spans="2:71">
      <c r="B75" s="17" t="s">
        <v>84</v>
      </c>
      <c r="C75" s="243" t="s">
        <v>207</v>
      </c>
      <c r="D75" s="243" t="s">
        <v>208</v>
      </c>
      <c r="E75" s="243" t="s">
        <v>142</v>
      </c>
      <c r="F75" s="243" t="s">
        <v>206</v>
      </c>
      <c r="G75" s="232" t="s">
        <v>223</v>
      </c>
      <c r="H75" s="20" t="s">
        <v>204</v>
      </c>
      <c r="AO75" s="10"/>
      <c r="AW75" s="10"/>
      <c r="AX75" s="10"/>
      <c r="AY75" s="10"/>
      <c r="AZ75" s="10"/>
      <c r="BA75" s="10"/>
      <c r="BB75" s="10"/>
      <c r="BC75" s="10"/>
      <c r="BD75" s="10"/>
      <c r="BE75" s="10"/>
      <c r="BF75" s="10"/>
      <c r="BG75" s="10"/>
      <c r="BH75" s="10"/>
      <c r="BI75" s="10"/>
      <c r="BS75" s="10"/>
    </row>
    <row r="76" spans="2:71">
      <c r="B76" s="18" t="s">
        <v>84</v>
      </c>
      <c r="C76" s="242" t="s">
        <v>209</v>
      </c>
      <c r="D76" s="242" t="s">
        <v>210</v>
      </c>
      <c r="E76" s="242" t="s">
        <v>142</v>
      </c>
      <c r="F76" s="242" t="s">
        <v>206</v>
      </c>
      <c r="G76" s="230" t="s">
        <v>223</v>
      </c>
      <c r="H76" s="19" t="s">
        <v>204</v>
      </c>
      <c r="AO76" s="10"/>
      <c r="AW76" s="10"/>
      <c r="AX76" s="10"/>
      <c r="AY76" s="10"/>
      <c r="AZ76" s="10"/>
      <c r="BA76" s="10"/>
      <c r="BB76" s="10"/>
      <c r="BC76" s="10"/>
      <c r="BD76" s="10"/>
      <c r="BE76" s="10"/>
      <c r="BF76" s="10"/>
      <c r="BG76" s="10"/>
      <c r="BH76" s="10"/>
      <c r="BI76" s="10"/>
      <c r="BS76" s="10"/>
    </row>
    <row r="77" spans="2:71">
      <c r="B77" s="17" t="s">
        <v>84</v>
      </c>
      <c r="C77" s="243" t="s">
        <v>211</v>
      </c>
      <c r="D77" s="243" t="s">
        <v>212</v>
      </c>
      <c r="E77" s="243" t="s">
        <v>163</v>
      </c>
      <c r="F77" s="243" t="s">
        <v>224</v>
      </c>
      <c r="G77" s="232"/>
      <c r="H77" s="20"/>
      <c r="AO77" s="10"/>
      <c r="AW77" s="10"/>
      <c r="AX77" s="10"/>
      <c r="AY77" s="10"/>
      <c r="AZ77" s="10"/>
      <c r="BA77" s="10"/>
      <c r="BB77" s="10"/>
      <c r="BC77" s="10"/>
      <c r="BD77" s="10"/>
      <c r="BE77" s="10"/>
      <c r="BF77" s="10"/>
      <c r="BG77" s="10"/>
      <c r="BH77" s="10"/>
      <c r="BI77" s="10"/>
      <c r="BS77" s="10"/>
    </row>
    <row r="78" spans="2:71">
      <c r="B78" s="18" t="s">
        <v>84</v>
      </c>
      <c r="C78" s="242" t="s">
        <v>213</v>
      </c>
      <c r="D78" s="242" t="s">
        <v>214</v>
      </c>
      <c r="E78" s="242" t="s">
        <v>163</v>
      </c>
      <c r="F78" s="230" t="s">
        <v>224</v>
      </c>
      <c r="G78" s="230"/>
      <c r="H78" s="19"/>
      <c r="BS78" s="10"/>
    </row>
    <row r="79" spans="2:71">
      <c r="B79" s="17" t="s">
        <v>84</v>
      </c>
      <c r="C79" s="243" t="s">
        <v>215</v>
      </c>
      <c r="D79" s="243" t="s">
        <v>216</v>
      </c>
      <c r="E79" s="243" t="s">
        <v>163</v>
      </c>
      <c r="F79" s="29" t="s">
        <v>224</v>
      </c>
      <c r="G79" s="161"/>
      <c r="H79" s="244"/>
      <c r="BS79" s="10"/>
    </row>
    <row r="80" spans="2:71" ht="13" thickBot="1">
      <c r="B80" s="250" t="s">
        <v>84</v>
      </c>
      <c r="C80" s="144" t="s">
        <v>217</v>
      </c>
      <c r="D80" s="175" t="s">
        <v>218</v>
      </c>
      <c r="E80" s="123" t="s">
        <v>142</v>
      </c>
      <c r="F80" s="262" t="s">
        <v>224</v>
      </c>
      <c r="G80" s="145"/>
      <c r="H80" s="228"/>
      <c r="BS80" s="10"/>
    </row>
    <row r="81" spans="2:72">
      <c r="B81" s="242"/>
      <c r="E81" s="242"/>
      <c r="F81" s="161"/>
      <c r="G81" s="161"/>
      <c r="H81" s="161"/>
      <c r="I81" s="161"/>
      <c r="BT81" s="10"/>
    </row>
    <row r="82" spans="2:72" ht="15.5">
      <c r="C82" s="1"/>
      <c r="BT82" s="10"/>
    </row>
    <row r="83" spans="2:72">
      <c r="BT83" s="10"/>
    </row>
    <row r="84" spans="2:72">
      <c r="BT84" s="10"/>
    </row>
    <row r="85" spans="2:72">
      <c r="BT85" s="10"/>
    </row>
    <row r="86" spans="2:72">
      <c r="BT86" s="10"/>
    </row>
    <row r="95" spans="2:72" ht="15.5">
      <c r="J95" s="1"/>
    </row>
    <row r="96" spans="2:72" ht="15.5">
      <c r="J96" s="1"/>
    </row>
    <row r="100"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spans="44:58" ht="15.75" customHeight="1"/>
    <row r="114" spans="44:58" ht="15.75" customHeight="1"/>
    <row r="115" spans="44:58" ht="15.75" customHeight="1"/>
    <row r="119" spans="44:58" ht="14">
      <c r="AR119" s="4"/>
      <c r="AS119" s="4"/>
      <c r="AT119" s="4"/>
      <c r="AU119" s="4"/>
      <c r="AV119" s="4"/>
      <c r="AW119" s="4"/>
    </row>
    <row r="120" spans="44:58" ht="18.75" customHeight="1"/>
    <row r="123" spans="44:58" ht="18.75" customHeight="1"/>
    <row r="124" spans="44:58" ht="18.75" customHeight="1"/>
    <row r="125" spans="44:58" ht="15.75" customHeight="1">
      <c r="AX125" s="4"/>
      <c r="AY125" s="4"/>
      <c r="AZ125" s="4"/>
      <c r="BA125" s="4"/>
      <c r="BB125" s="4"/>
      <c r="BC125" s="4"/>
      <c r="BD125" s="4"/>
      <c r="BE125" s="4"/>
      <c r="BF125" s="4"/>
    </row>
    <row r="126" spans="44:58" ht="15.75" customHeight="1"/>
    <row r="127" spans="44:58" ht="15.75" customHeight="1"/>
    <row r="128" spans="44:58" ht="15.75" customHeight="1"/>
    <row r="129" ht="15.75" customHeight="1"/>
    <row r="130" ht="15.75" customHeight="1"/>
    <row r="131" ht="15.75" customHeight="1"/>
  </sheetData>
  <mergeCells count="14">
    <mergeCell ref="AO5:AW5"/>
    <mergeCell ref="AO7:AQ7"/>
    <mergeCell ref="AR7:AT7"/>
    <mergeCell ref="AU7:AV7"/>
    <mergeCell ref="AY5:BG5"/>
    <mergeCell ref="AY7:BA7"/>
    <mergeCell ref="BB7:BD7"/>
    <mergeCell ref="BE7:BF7"/>
    <mergeCell ref="AY37:BA37"/>
    <mergeCell ref="BK12:BK15"/>
    <mergeCell ref="AS22:AT22"/>
    <mergeCell ref="AS20:AW20"/>
    <mergeCell ref="AZ20:BD20"/>
    <mergeCell ref="AZ22:BA22"/>
  </mergeCells>
  <phoneticPr fontId="82" type="noConversion"/>
  <hyperlinks>
    <hyperlink ref="AP37" r:id="rId1" xr:uid="{330093D7-B3AE-4316-A833-C8A7049AFB67}"/>
  </hyperlinks>
  <pageMargins left="0.75" right="0.75" top="1" bottom="1" header="0.5" footer="0.5"/>
  <pageSetup paperSize="9" orientation="portrait" r:id="rId2"/>
  <headerFooter alignWithMargins="0"/>
  <ignoredErrors>
    <ignoredError sqref="E14 S12:T12" formula="1"/>
  </ignoredErrors>
  <drawing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EB3EEBE0FC6D6448290DFD506008A29" ma:contentTypeVersion="16" ma:contentTypeDescription="Create a new document." ma:contentTypeScope="" ma:versionID="5afccfb316e386c8eb4d223203331793">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a428d0c8a0f553102038a8370edf77b2"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e1dc2528-885f-4c68-9f61-c9c57edc7584"/>
    <ds:schemaRef ds:uri="ac4f588e-db1b-4d15-903e-57b0b6decf5f"/>
  </ds:schemaRefs>
</ds:datastoreItem>
</file>

<file path=customXml/itemProps2.xml><?xml version="1.0" encoding="utf-8"?>
<ds:datastoreItem xmlns:ds="http://schemas.openxmlformats.org/officeDocument/2006/customXml" ds:itemID="{189F275F-E755-49DB-B302-D8B743923A0F}">
  <ds:schemaRefs>
    <ds:schemaRef ds:uri="http://schemas.microsoft.com/sharepoint/v3/contenttype/forms"/>
  </ds:schemaRefs>
</ds:datastoreItem>
</file>

<file path=customXml/itemProps3.xml><?xml version="1.0" encoding="utf-8"?>
<ds:datastoreItem xmlns:ds="http://schemas.openxmlformats.org/officeDocument/2006/customXml" ds:itemID="{2CC44AE7-417C-41AF-BEC1-F18B4D64C6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4f588e-db1b-4d15-903e-57b0b6decf5f"/>
    <ds:schemaRef ds:uri="e1dc2528-885f-4c68-9f61-c9c57edc75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ELC</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Alicja Ossera</cp:lastModifiedBy>
  <cp:revision/>
  <dcterms:created xsi:type="dcterms:W3CDTF">2005-06-03T09:41:13Z</dcterms:created>
  <dcterms:modified xsi:type="dcterms:W3CDTF">2025-11-01T06:55:09Z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823696315288543</vt:r8>
  </property>
</Properties>
</file>