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420" windowHeight="11310" activeTab="2"/>
  </bookViews>
  <sheets>
    <sheet name="Models" sheetId="1" r:id="rId1"/>
    <sheet name="Model Year" sheetId="2" r:id="rId2"/>
    <sheet name="Cars" sheetId="3" r:id="rId3"/>
  </sheets>
  <calcPr calcId="145621"/>
</workbook>
</file>

<file path=xl/calcChain.xml><?xml version="1.0" encoding="utf-8"?>
<calcChain xmlns="http://schemas.openxmlformats.org/spreadsheetml/2006/main">
  <c r="G9" i="3" l="1"/>
  <c r="G14" i="3" l="1"/>
  <c r="G15" i="3"/>
  <c r="G76" i="3"/>
  <c r="G51" i="3"/>
  <c r="G91" i="3"/>
  <c r="G117" i="3"/>
  <c r="G3" i="3"/>
  <c r="G33" i="3"/>
  <c r="G69" i="3"/>
  <c r="G115" i="3"/>
  <c r="G52" i="3"/>
  <c r="G63" i="3"/>
  <c r="G30" i="3"/>
  <c r="G8" i="3"/>
  <c r="G57" i="3"/>
  <c r="G2" i="3"/>
  <c r="G7" i="3"/>
  <c r="G40" i="3"/>
  <c r="G95" i="3"/>
  <c r="G11" i="3"/>
  <c r="G6" i="3"/>
  <c r="G77" i="3"/>
  <c r="G4" i="3"/>
  <c r="G70" i="3"/>
  <c r="G41" i="3"/>
  <c r="G101" i="3"/>
  <c r="G116" i="3"/>
  <c r="G118" i="3"/>
  <c r="G5" i="3"/>
  <c r="G66" i="3"/>
  <c r="G35" i="3"/>
  <c r="G109" i="3"/>
  <c r="G75" i="3"/>
  <c r="G10" i="3"/>
  <c r="G108" i="3"/>
  <c r="G32" i="3"/>
  <c r="G12" i="3"/>
  <c r="G89" i="3"/>
  <c r="G45" i="3"/>
  <c r="G22" i="3"/>
  <c r="G28" i="3"/>
  <c r="G46" i="3"/>
  <c r="G38" i="3"/>
  <c r="G26" i="3"/>
  <c r="G31" i="3"/>
  <c r="G13" i="3"/>
  <c r="G34" i="3"/>
  <c r="G43" i="3"/>
  <c r="G73" i="3"/>
  <c r="G24" i="3"/>
  <c r="G96" i="3"/>
  <c r="G16" i="3"/>
  <c r="G20" i="3"/>
  <c r="G23" i="3"/>
  <c r="G18" i="3"/>
  <c r="G54" i="3"/>
  <c r="G79" i="3"/>
  <c r="G17" i="3"/>
  <c r="G103" i="3"/>
  <c r="G19" i="3"/>
  <c r="G44" i="3"/>
  <c r="G87" i="3"/>
  <c r="G21" i="3"/>
  <c r="G85" i="3"/>
  <c r="G61" i="3"/>
  <c r="G62" i="3"/>
  <c r="G113" i="3"/>
  <c r="G25" i="3"/>
  <c r="G50" i="3"/>
  <c r="G39" i="3"/>
  <c r="G27" i="3"/>
  <c r="G29" i="3"/>
  <c r="G53" i="3"/>
  <c r="G55" i="3"/>
  <c r="G99" i="3"/>
  <c r="G37" i="3"/>
  <c r="G112" i="3"/>
  <c r="G36" i="3"/>
  <c r="G102" i="3"/>
  <c r="G65" i="3"/>
  <c r="G106" i="3"/>
  <c r="G49" i="3"/>
  <c r="G71" i="3"/>
  <c r="G84" i="3"/>
  <c r="G90" i="3"/>
  <c r="G42" i="3"/>
  <c r="G94" i="3"/>
  <c r="G93" i="3"/>
  <c r="G60" i="3"/>
  <c r="G56" i="3"/>
  <c r="G82" i="3"/>
  <c r="G80" i="3"/>
  <c r="G81" i="3"/>
  <c r="G47" i="3"/>
  <c r="G86" i="3"/>
  <c r="G48" i="3"/>
  <c r="G88" i="3"/>
  <c r="G78" i="3"/>
  <c r="G97" i="3"/>
  <c r="G83" i="3"/>
  <c r="G100" i="3"/>
  <c r="G74" i="3"/>
  <c r="G105" i="3"/>
  <c r="G92" i="3"/>
  <c r="G64" i="3"/>
  <c r="G58" i="3"/>
  <c r="G59" i="3"/>
  <c r="G72" i="3"/>
  <c r="G67" i="3"/>
  <c r="G68" i="3"/>
  <c r="G107" i="3"/>
  <c r="G114" i="3"/>
  <c r="G98" i="3"/>
  <c r="G104" i="3"/>
  <c r="G111" i="3"/>
  <c r="G110" i="3"/>
  <c r="H14" i="3"/>
  <c r="H15" i="3"/>
  <c r="H76" i="3"/>
  <c r="H51" i="3"/>
  <c r="H91" i="3"/>
  <c r="H117" i="3"/>
  <c r="H3" i="3"/>
  <c r="H33" i="3"/>
  <c r="H9" i="3"/>
  <c r="H69" i="3"/>
  <c r="H115" i="3"/>
  <c r="H52" i="3"/>
  <c r="H63" i="3"/>
  <c r="H30" i="3"/>
  <c r="H57" i="3"/>
  <c r="H8" i="3"/>
  <c r="H2" i="3"/>
  <c r="H40" i="3"/>
  <c r="H95" i="3"/>
  <c r="H7" i="3"/>
  <c r="H77" i="3"/>
  <c r="H116" i="3"/>
  <c r="H70" i="3"/>
  <c r="H101" i="3"/>
  <c r="H11" i="3"/>
  <c r="H6" i="3"/>
  <c r="H41" i="3"/>
  <c r="H109" i="3"/>
  <c r="H118" i="3"/>
  <c r="H4" i="3"/>
  <c r="H66" i="3"/>
  <c r="H35" i="3"/>
  <c r="H75" i="3"/>
  <c r="H5" i="3"/>
  <c r="H108" i="3"/>
  <c r="H89" i="3"/>
  <c r="H32" i="3"/>
  <c r="H45" i="3"/>
  <c r="H10" i="3"/>
  <c r="H46" i="3"/>
  <c r="H12" i="3"/>
  <c r="H22" i="3"/>
  <c r="H38" i="3"/>
  <c r="H28" i="3"/>
  <c r="H31" i="3"/>
  <c r="H26" i="3"/>
  <c r="H43" i="3"/>
  <c r="H96" i="3"/>
  <c r="H73" i="3"/>
  <c r="H34" i="3"/>
  <c r="H13" i="3"/>
  <c r="H103" i="3"/>
  <c r="H79" i="3"/>
  <c r="H24" i="3"/>
  <c r="H54" i="3"/>
  <c r="H20" i="3"/>
  <c r="H16" i="3"/>
  <c r="H23" i="3"/>
  <c r="H87" i="3"/>
  <c r="H85" i="3"/>
  <c r="H18" i="3"/>
  <c r="H113" i="3"/>
  <c r="H61" i="3"/>
  <c r="H44" i="3"/>
  <c r="H17" i="3"/>
  <c r="H62" i="3"/>
  <c r="H19" i="3"/>
  <c r="H21" i="3"/>
  <c r="H50" i="3"/>
  <c r="H25" i="3"/>
  <c r="H99" i="3"/>
  <c r="H39" i="3"/>
  <c r="H112" i="3"/>
  <c r="H53" i="3"/>
  <c r="H55" i="3"/>
  <c r="H27" i="3"/>
  <c r="H29" i="3"/>
  <c r="H102" i="3"/>
  <c r="H106" i="3"/>
  <c r="H37" i="3"/>
  <c r="H84" i="3"/>
  <c r="H65" i="3"/>
  <c r="H90" i="3"/>
  <c r="H36" i="3"/>
  <c r="H71" i="3"/>
  <c r="H94" i="3"/>
  <c r="H49" i="3"/>
  <c r="H93" i="3"/>
  <c r="H42" i="3"/>
  <c r="H60" i="3"/>
  <c r="H80" i="3"/>
  <c r="H82" i="3"/>
  <c r="H56" i="3"/>
  <c r="H81" i="3"/>
  <c r="H97" i="3"/>
  <c r="H86" i="3"/>
  <c r="H88" i="3"/>
  <c r="H100" i="3"/>
  <c r="H47" i="3"/>
  <c r="H78" i="3"/>
  <c r="H48" i="3"/>
  <c r="H83" i="3"/>
  <c r="H74" i="3"/>
  <c r="H105" i="3"/>
  <c r="H92" i="3"/>
  <c r="H58" i="3"/>
  <c r="H59" i="3"/>
  <c r="H64" i="3"/>
  <c r="H72" i="3"/>
  <c r="H67" i="3"/>
  <c r="H68" i="3"/>
  <c r="H107" i="3"/>
  <c r="H114" i="3"/>
  <c r="H98" i="3"/>
  <c r="H104" i="3"/>
  <c r="H111" i="3"/>
  <c r="H110" i="3"/>
  <c r="I93" i="3" l="1"/>
  <c r="I26" i="3"/>
  <c r="J88" i="3"/>
  <c r="I22" i="3"/>
  <c r="I58" i="3"/>
  <c r="I24" i="3"/>
  <c r="I104" i="3"/>
  <c r="J48" i="3"/>
  <c r="J65" i="3"/>
  <c r="J41" i="3"/>
  <c r="J40" i="3"/>
  <c r="J33" i="3"/>
  <c r="I108" i="3"/>
  <c r="I4" i="3"/>
  <c r="I31" i="3"/>
  <c r="I45" i="3"/>
  <c r="I41" i="3"/>
  <c r="I25" i="3"/>
  <c r="I65" i="3"/>
  <c r="I118" i="3"/>
  <c r="I70" i="3"/>
  <c r="I88" i="3"/>
  <c r="I2" i="3"/>
  <c r="I66" i="3"/>
  <c r="I42" i="3"/>
  <c r="I18" i="3"/>
  <c r="I47" i="3"/>
  <c r="I5" i="3"/>
  <c r="I64" i="3"/>
  <c r="I55" i="3"/>
  <c r="I86" i="3"/>
  <c r="I33" i="3"/>
  <c r="I43" i="3"/>
  <c r="I52" i="3"/>
  <c r="I48" i="3"/>
  <c r="I94" i="3"/>
  <c r="I116" i="3"/>
  <c r="I74" i="3"/>
  <c r="I92" i="3"/>
  <c r="J110" i="3"/>
  <c r="J98" i="3"/>
  <c r="J107" i="3"/>
  <c r="J74" i="3"/>
  <c r="J105" i="3"/>
  <c r="J47" i="3"/>
  <c r="J78" i="3"/>
  <c r="J37" i="3"/>
  <c r="J80" i="3"/>
  <c r="J90" i="3"/>
  <c r="J55" i="3"/>
  <c r="J53" i="3"/>
  <c r="J99" i="3"/>
  <c r="J62" i="3"/>
  <c r="J28" i="3"/>
  <c r="J54" i="3"/>
  <c r="J12" i="3"/>
  <c r="J13" i="3"/>
  <c r="J113" i="3"/>
  <c r="J22" i="3"/>
  <c r="J26" i="3"/>
  <c r="J32" i="3"/>
  <c r="J4" i="3"/>
  <c r="J66" i="3"/>
  <c r="J95" i="3"/>
  <c r="J116" i="3"/>
  <c r="J57" i="3"/>
  <c r="J115" i="3"/>
  <c r="J76" i="3"/>
  <c r="I95" i="3"/>
  <c r="I6" i="3"/>
  <c r="I115" i="3"/>
  <c r="K115" i="3" s="1"/>
  <c r="L115" i="3" s="1"/>
  <c r="E115" i="3" s="1"/>
  <c r="I9" i="3"/>
  <c r="I107" i="3"/>
  <c r="I106" i="3"/>
  <c r="I105" i="3"/>
  <c r="I85" i="3"/>
  <c r="I32" i="3"/>
  <c r="K32" i="3" s="1"/>
  <c r="I84" i="3"/>
  <c r="I112" i="3"/>
  <c r="I87" i="3"/>
  <c r="I12" i="3"/>
  <c r="I72" i="3"/>
  <c r="I59" i="3"/>
  <c r="I10" i="3"/>
  <c r="I37" i="3"/>
  <c r="I67" i="3"/>
  <c r="I96" i="3"/>
  <c r="I100" i="3"/>
  <c r="I78" i="3"/>
  <c r="I63" i="3"/>
  <c r="I90" i="3"/>
  <c r="I98" i="3"/>
  <c r="I62" i="3"/>
  <c r="K62" i="3" s="1"/>
  <c r="L62" i="3" s="1"/>
  <c r="E62" i="3" s="1"/>
  <c r="J111" i="3"/>
  <c r="J64" i="3"/>
  <c r="J92" i="3"/>
  <c r="J86" i="3"/>
  <c r="J81" i="3"/>
  <c r="J29" i="3"/>
  <c r="J60" i="3"/>
  <c r="J49" i="3"/>
  <c r="J19" i="3"/>
  <c r="J21" i="3"/>
  <c r="J71" i="3"/>
  <c r="J39" i="3"/>
  <c r="J27" i="3"/>
  <c r="J50" i="3"/>
  <c r="J17" i="3"/>
  <c r="J44" i="3"/>
  <c r="J20" i="3"/>
  <c r="J73" i="3"/>
  <c r="J103" i="3"/>
  <c r="J38" i="3"/>
  <c r="J89" i="3"/>
  <c r="J46" i="3"/>
  <c r="J35" i="3"/>
  <c r="J109" i="3"/>
  <c r="J77" i="3"/>
  <c r="J101" i="3"/>
  <c r="J30" i="3"/>
  <c r="J69" i="3"/>
  <c r="I71" i="3"/>
  <c r="I83" i="3"/>
  <c r="I36" i="3"/>
  <c r="I7" i="3"/>
  <c r="I57" i="3"/>
  <c r="I79" i="3"/>
  <c r="I97" i="3"/>
  <c r="I99" i="3"/>
  <c r="K99" i="3" s="1"/>
  <c r="L99" i="3" s="1"/>
  <c r="E99" i="3" s="1"/>
  <c r="I110" i="3"/>
  <c r="I56" i="3"/>
  <c r="I16" i="3"/>
  <c r="I80" i="3"/>
  <c r="I102" i="3"/>
  <c r="I17" i="3"/>
  <c r="I38" i="3"/>
  <c r="I73" i="3"/>
  <c r="I50" i="3"/>
  <c r="I29" i="3"/>
  <c r="I101" i="3"/>
  <c r="I44" i="3"/>
  <c r="I49" i="3"/>
  <c r="I109" i="3"/>
  <c r="J72" i="3"/>
  <c r="J83" i="3"/>
  <c r="J59" i="3"/>
  <c r="J36" i="3"/>
  <c r="J93" i="3"/>
  <c r="K93" i="3" s="1"/>
  <c r="L93" i="3" s="1"/>
  <c r="E93" i="3" s="1"/>
  <c r="J94" i="3"/>
  <c r="J23" i="3"/>
  <c r="J61" i="3"/>
  <c r="J85" i="3"/>
  <c r="J45" i="3"/>
  <c r="J75" i="3"/>
  <c r="J6" i="3"/>
  <c r="J11" i="3"/>
  <c r="J2" i="3"/>
  <c r="J63" i="3"/>
  <c r="I114" i="3"/>
  <c r="I68" i="3"/>
  <c r="I61" i="3"/>
  <c r="I76" i="3"/>
  <c r="J79" i="3"/>
  <c r="J5" i="3"/>
  <c r="J51" i="3"/>
  <c r="I27" i="3"/>
  <c r="I69" i="3"/>
  <c r="I15" i="3"/>
  <c r="I117" i="3"/>
  <c r="I60" i="3"/>
  <c r="I89" i="3"/>
  <c r="I3" i="3"/>
  <c r="I14" i="3"/>
  <c r="I35" i="3"/>
  <c r="J14" i="3"/>
  <c r="J91" i="3"/>
  <c r="I111" i="3"/>
  <c r="I53" i="3"/>
  <c r="I23" i="3"/>
  <c r="I54" i="3"/>
  <c r="I75" i="3"/>
  <c r="I8" i="3"/>
  <c r="I91" i="3"/>
  <c r="J68" i="3"/>
  <c r="J18" i="3"/>
  <c r="J16" i="3"/>
  <c r="J102" i="3"/>
  <c r="J10" i="3"/>
  <c r="J118" i="3"/>
  <c r="J52" i="3"/>
  <c r="J3" i="3"/>
  <c r="J15" i="3"/>
  <c r="I19" i="3"/>
  <c r="I103" i="3"/>
  <c r="I30" i="3"/>
  <c r="I77" i="3"/>
  <c r="I82" i="3"/>
  <c r="I34" i="3"/>
  <c r="I28" i="3"/>
  <c r="I113" i="3"/>
  <c r="I11" i="3"/>
  <c r="I51" i="3"/>
  <c r="J67" i="3"/>
  <c r="J42" i="3"/>
  <c r="K42" i="3" s="1"/>
  <c r="L42" i="3" s="1"/>
  <c r="E42" i="3" s="1"/>
  <c r="J106" i="3"/>
  <c r="J112" i="3"/>
  <c r="J108" i="3"/>
  <c r="K108" i="3" s="1"/>
  <c r="L108" i="3" s="1"/>
  <c r="E108" i="3" s="1"/>
  <c r="J70" i="3"/>
  <c r="K70" i="3" s="1"/>
  <c r="L70" i="3" s="1"/>
  <c r="E70" i="3" s="1"/>
  <c r="J117" i="3"/>
  <c r="I20" i="3"/>
  <c r="I21" i="3"/>
  <c r="I81" i="3"/>
  <c r="I46" i="3"/>
  <c r="I39" i="3"/>
  <c r="J104" i="3"/>
  <c r="K104" i="3" s="1"/>
  <c r="L104" i="3" s="1"/>
  <c r="E104" i="3" s="1"/>
  <c r="J82" i="3"/>
  <c r="J56" i="3"/>
  <c r="J100" i="3"/>
  <c r="K100" i="3" s="1"/>
  <c r="L100" i="3" s="1"/>
  <c r="E100" i="3" s="1"/>
  <c r="J97" i="3"/>
  <c r="J84" i="3"/>
  <c r="J24" i="3"/>
  <c r="K24" i="3" s="1"/>
  <c r="L24" i="3" s="1"/>
  <c r="E24" i="3" s="1"/>
  <c r="J87" i="3"/>
  <c r="K87" i="3" s="1"/>
  <c r="L87" i="3" s="1"/>
  <c r="E87" i="3" s="1"/>
  <c r="J31" i="3"/>
  <c r="J96" i="3"/>
  <c r="J43" i="3"/>
  <c r="K43" i="3" s="1"/>
  <c r="L43" i="3" s="1"/>
  <c r="E43" i="3" s="1"/>
  <c r="J8" i="3"/>
  <c r="J9" i="3"/>
  <c r="K9" i="3" s="1"/>
  <c r="L9" i="3" s="1"/>
  <c r="E9" i="3" s="1"/>
  <c r="I13" i="3"/>
  <c r="K13" i="3" s="1"/>
  <c r="L13" i="3" s="1"/>
  <c r="E13" i="3" s="1"/>
  <c r="I40" i="3"/>
  <c r="J114" i="3"/>
  <c r="J58" i="3"/>
  <c r="K58" i="3" s="1"/>
  <c r="L58" i="3" s="1"/>
  <c r="E58" i="3" s="1"/>
  <c r="J25" i="3"/>
  <c r="J34" i="3"/>
  <c r="J7" i="3"/>
  <c r="K7" i="3" s="1"/>
  <c r="L7" i="3" s="1"/>
  <c r="E7" i="3" s="1"/>
  <c r="L32" i="3"/>
  <c r="E32" i="3" s="1"/>
  <c r="F2" i="1"/>
  <c r="E7" i="1"/>
  <c r="E6" i="1"/>
  <c r="E5" i="1"/>
  <c r="E3" i="1"/>
  <c r="F3" i="1" s="1"/>
  <c r="E4" i="1"/>
  <c r="E2" i="1"/>
  <c r="D7" i="1"/>
  <c r="D6" i="1"/>
  <c r="F6" i="1" s="1"/>
  <c r="D5" i="1"/>
  <c r="F5" i="1" s="1"/>
  <c r="D3" i="1"/>
  <c r="D4" i="1"/>
  <c r="D2" i="1"/>
  <c r="K40" i="3" l="1"/>
  <c r="L40" i="3" s="1"/>
  <c r="E40" i="3" s="1"/>
  <c r="K106" i="3"/>
  <c r="L106" i="3" s="1"/>
  <c r="E106" i="3" s="1"/>
  <c r="K25" i="3"/>
  <c r="L25" i="3" s="1"/>
  <c r="E25" i="3" s="1"/>
  <c r="K26" i="3"/>
  <c r="L26" i="3" s="1"/>
  <c r="E26" i="3" s="1"/>
  <c r="K19" i="3"/>
  <c r="L19" i="3" s="1"/>
  <c r="E19" i="3" s="1"/>
  <c r="K18" i="3"/>
  <c r="L18" i="3" s="1"/>
  <c r="E18" i="3" s="1"/>
  <c r="K105" i="3"/>
  <c r="L105" i="3" s="1"/>
  <c r="E105" i="3" s="1"/>
  <c r="K112" i="3"/>
  <c r="L112" i="3" s="1"/>
  <c r="E112" i="3" s="1"/>
  <c r="K53" i="3"/>
  <c r="L53" i="3" s="1"/>
  <c r="E53" i="3" s="1"/>
  <c r="K81" i="3"/>
  <c r="L81" i="3" s="1"/>
  <c r="E81" i="3" s="1"/>
  <c r="K84" i="3"/>
  <c r="L84" i="3" s="1"/>
  <c r="E84" i="3" s="1"/>
  <c r="K39" i="3"/>
  <c r="L39" i="3" s="1"/>
  <c r="E39" i="3" s="1"/>
  <c r="K88" i="3"/>
  <c r="L88" i="3" s="1"/>
  <c r="E88" i="3" s="1"/>
  <c r="K96" i="3"/>
  <c r="L96" i="3" s="1"/>
  <c r="E96" i="3" s="1"/>
  <c r="K118" i="3"/>
  <c r="L118" i="3" s="1"/>
  <c r="E118" i="3" s="1"/>
  <c r="K75" i="3"/>
  <c r="L75" i="3" s="1"/>
  <c r="E75" i="3" s="1"/>
  <c r="K45" i="3"/>
  <c r="L45" i="3" s="1"/>
  <c r="E45" i="3" s="1"/>
  <c r="K54" i="3"/>
  <c r="L54" i="3" s="1"/>
  <c r="E54" i="3" s="1"/>
  <c r="K21" i="3"/>
  <c r="L21" i="3" s="1"/>
  <c r="E21" i="3" s="1"/>
  <c r="K90" i="3"/>
  <c r="L90" i="3" s="1"/>
  <c r="E90" i="3" s="1"/>
  <c r="K98" i="3"/>
  <c r="L98" i="3" s="1"/>
  <c r="E98" i="3" s="1"/>
  <c r="K56" i="3"/>
  <c r="L56" i="3" s="1"/>
  <c r="E56" i="3" s="1"/>
  <c r="K111" i="3"/>
  <c r="L111" i="3" s="1"/>
  <c r="E111" i="3" s="1"/>
  <c r="K63" i="3"/>
  <c r="L63" i="3" s="1"/>
  <c r="E63" i="3" s="1"/>
  <c r="K33" i="3"/>
  <c r="L33" i="3" s="1"/>
  <c r="E33" i="3" s="1"/>
  <c r="K110" i="3"/>
  <c r="L110" i="3" s="1"/>
  <c r="E110" i="3" s="1"/>
  <c r="K4" i="3"/>
  <c r="L4" i="3" s="1"/>
  <c r="E4" i="3" s="1"/>
  <c r="K107" i="3"/>
  <c r="L107" i="3" s="1"/>
  <c r="E107" i="3" s="1"/>
  <c r="K113" i="3"/>
  <c r="L113" i="3" s="1"/>
  <c r="E113" i="3" s="1"/>
  <c r="K77" i="3"/>
  <c r="L77" i="3" s="1"/>
  <c r="E77" i="3" s="1"/>
  <c r="K37" i="3"/>
  <c r="L37" i="3" s="1"/>
  <c r="E37" i="3" s="1"/>
  <c r="K20" i="3"/>
  <c r="L20" i="3" s="1"/>
  <c r="E20" i="3" s="1"/>
  <c r="K67" i="3"/>
  <c r="L67" i="3" s="1"/>
  <c r="E67" i="3" s="1"/>
  <c r="K28" i="3"/>
  <c r="L28" i="3" s="1"/>
  <c r="E28" i="3" s="1"/>
  <c r="K89" i="3"/>
  <c r="L89" i="3" s="1"/>
  <c r="E89" i="3" s="1"/>
  <c r="K52" i="3"/>
  <c r="L52" i="3" s="1"/>
  <c r="E52" i="3" s="1"/>
  <c r="K48" i="3"/>
  <c r="L48" i="3" s="1"/>
  <c r="E48" i="3" s="1"/>
  <c r="K44" i="3"/>
  <c r="L44" i="3" s="1"/>
  <c r="E44" i="3" s="1"/>
  <c r="K30" i="3"/>
  <c r="L30" i="3" s="1"/>
  <c r="E30" i="3" s="1"/>
  <c r="K23" i="3"/>
  <c r="L23" i="3" s="1"/>
  <c r="E23" i="3" s="1"/>
  <c r="K69" i="3"/>
  <c r="L69" i="3" s="1"/>
  <c r="E69" i="3" s="1"/>
  <c r="K79" i="3"/>
  <c r="L79" i="3" s="1"/>
  <c r="E79" i="3" s="1"/>
  <c r="K85" i="3"/>
  <c r="L85" i="3" s="1"/>
  <c r="E85" i="3" s="1"/>
  <c r="K38" i="3"/>
  <c r="L38" i="3" s="1"/>
  <c r="E38" i="3" s="1"/>
  <c r="K16" i="3"/>
  <c r="L16" i="3" s="1"/>
  <c r="E16" i="3" s="1"/>
  <c r="K36" i="3"/>
  <c r="L36" i="3" s="1"/>
  <c r="E36" i="3" s="1"/>
  <c r="K109" i="3"/>
  <c r="L109" i="3" s="1"/>
  <c r="E109" i="3" s="1"/>
  <c r="K59" i="3"/>
  <c r="L59" i="3" s="1"/>
  <c r="E59" i="3" s="1"/>
  <c r="K49" i="3"/>
  <c r="L49" i="3" s="1"/>
  <c r="E49" i="3" s="1"/>
  <c r="K41" i="3"/>
  <c r="L41" i="3" s="1"/>
  <c r="E41" i="3" s="1"/>
  <c r="K47" i="3"/>
  <c r="L47" i="3" s="1"/>
  <c r="E47" i="3" s="1"/>
  <c r="K31" i="3"/>
  <c r="L31" i="3" s="1"/>
  <c r="E31" i="3" s="1"/>
  <c r="K97" i="3"/>
  <c r="L97" i="3" s="1"/>
  <c r="E97" i="3" s="1"/>
  <c r="K10" i="3"/>
  <c r="L10" i="3" s="1"/>
  <c r="E10" i="3" s="1"/>
  <c r="K5" i="3"/>
  <c r="L5" i="3" s="1"/>
  <c r="E5" i="3" s="1"/>
  <c r="K2" i="3"/>
  <c r="L2" i="3" s="1"/>
  <c r="E2" i="3" s="1"/>
  <c r="K94" i="3"/>
  <c r="L94" i="3" s="1"/>
  <c r="E94" i="3" s="1"/>
  <c r="K102" i="3"/>
  <c r="L102" i="3" s="1"/>
  <c r="E102" i="3" s="1"/>
  <c r="K72" i="3"/>
  <c r="L72" i="3" s="1"/>
  <c r="E72" i="3" s="1"/>
  <c r="K6" i="3"/>
  <c r="L6" i="3" s="1"/>
  <c r="E6" i="3" s="1"/>
  <c r="K11" i="3"/>
  <c r="L11" i="3" s="1"/>
  <c r="E11" i="3" s="1"/>
  <c r="K71" i="3"/>
  <c r="L71" i="3" s="1"/>
  <c r="E71" i="3" s="1"/>
  <c r="K57" i="3"/>
  <c r="L57" i="3" s="1"/>
  <c r="E57" i="3" s="1"/>
  <c r="K78" i="3"/>
  <c r="L78" i="3" s="1"/>
  <c r="E78" i="3" s="1"/>
  <c r="K65" i="3"/>
  <c r="L65" i="3" s="1"/>
  <c r="E65" i="3" s="1"/>
  <c r="K61" i="3"/>
  <c r="L61" i="3" s="1"/>
  <c r="E61" i="3" s="1"/>
  <c r="K83" i="3"/>
  <c r="L83" i="3" s="1"/>
  <c r="E83" i="3" s="1"/>
  <c r="K73" i="3"/>
  <c r="L73" i="3" s="1"/>
  <c r="E73" i="3" s="1"/>
  <c r="K46" i="3"/>
  <c r="L46" i="3" s="1"/>
  <c r="E46" i="3" s="1"/>
  <c r="K51" i="3"/>
  <c r="L51" i="3" s="1"/>
  <c r="E51" i="3" s="1"/>
  <c r="K103" i="3"/>
  <c r="L103" i="3" s="1"/>
  <c r="E103" i="3" s="1"/>
  <c r="K35" i="3"/>
  <c r="L35" i="3" s="1"/>
  <c r="E35" i="3" s="1"/>
  <c r="K60" i="3"/>
  <c r="L60" i="3" s="1"/>
  <c r="E60" i="3" s="1"/>
  <c r="K27" i="3"/>
  <c r="L27" i="3" s="1"/>
  <c r="E27" i="3" s="1"/>
  <c r="K76" i="3"/>
  <c r="L76" i="3" s="1"/>
  <c r="E76" i="3" s="1"/>
  <c r="K29" i="3"/>
  <c r="L29" i="3" s="1"/>
  <c r="E29" i="3" s="1"/>
  <c r="K17" i="3"/>
  <c r="L17" i="3" s="1"/>
  <c r="E17" i="3" s="1"/>
  <c r="K80" i="3"/>
  <c r="L80" i="3" s="1"/>
  <c r="E80" i="3" s="1"/>
  <c r="K12" i="3"/>
  <c r="L12" i="3" s="1"/>
  <c r="E12" i="3" s="1"/>
  <c r="K95" i="3"/>
  <c r="L95" i="3" s="1"/>
  <c r="E95" i="3" s="1"/>
  <c r="K50" i="3"/>
  <c r="L50" i="3" s="1"/>
  <c r="E50" i="3" s="1"/>
  <c r="K92" i="3"/>
  <c r="L92" i="3" s="1"/>
  <c r="E92" i="3" s="1"/>
  <c r="K86" i="3"/>
  <c r="L86" i="3" s="1"/>
  <c r="E86" i="3" s="1"/>
  <c r="K66" i="3"/>
  <c r="L66" i="3" s="1"/>
  <c r="E66" i="3" s="1"/>
  <c r="K91" i="3"/>
  <c r="L91" i="3" s="1"/>
  <c r="E91" i="3" s="1"/>
  <c r="K68" i="3"/>
  <c r="L68" i="3" s="1"/>
  <c r="E68" i="3" s="1"/>
  <c r="K101" i="3"/>
  <c r="L101" i="3" s="1"/>
  <c r="E101" i="3" s="1"/>
  <c r="K74" i="3"/>
  <c r="L74" i="3" s="1"/>
  <c r="E74" i="3" s="1"/>
  <c r="K55" i="3"/>
  <c r="L55" i="3" s="1"/>
  <c r="E55" i="3" s="1"/>
  <c r="K8" i="3"/>
  <c r="L8" i="3" s="1"/>
  <c r="E8" i="3" s="1"/>
  <c r="K114" i="3"/>
  <c r="L114" i="3" s="1"/>
  <c r="E114" i="3" s="1"/>
  <c r="K116" i="3"/>
  <c r="L116" i="3" s="1"/>
  <c r="E116" i="3" s="1"/>
  <c r="K64" i="3"/>
  <c r="L64" i="3" s="1"/>
  <c r="E64" i="3" s="1"/>
  <c r="K22" i="3"/>
  <c r="L22" i="3" s="1"/>
  <c r="E22" i="3" s="1"/>
  <c r="K3" i="3"/>
  <c r="L3" i="3" s="1"/>
  <c r="E3" i="3" s="1"/>
  <c r="K15" i="3"/>
  <c r="L15" i="3" s="1"/>
  <c r="E15" i="3" s="1"/>
  <c r="K34" i="3"/>
  <c r="L34" i="3" s="1"/>
  <c r="E34" i="3" s="1"/>
  <c r="K82" i="3"/>
  <c r="L82" i="3" s="1"/>
  <c r="E82" i="3" s="1"/>
  <c r="K14" i="3"/>
  <c r="L14" i="3" s="1"/>
  <c r="E14" i="3" s="1"/>
  <c r="K117" i="3"/>
  <c r="L117" i="3" s="1"/>
  <c r="E117" i="3" s="1"/>
  <c r="F4" i="1"/>
  <c r="F7" i="1"/>
</calcChain>
</file>

<file path=xl/comments1.xml><?xml version="1.0" encoding="utf-8"?>
<comments xmlns="http://schemas.openxmlformats.org/spreadsheetml/2006/main">
  <authors>
    <author>Dev Nambi</author>
  </authors>
  <commentList>
    <comment ref="B70" authorId="0">
      <text>
        <r>
          <rPr>
            <b/>
            <sz val="9"/>
            <color indexed="81"/>
            <rFont val="Tahoma"/>
            <family val="2"/>
          </rPr>
          <t>Dev Nambi:</t>
        </r>
        <r>
          <rPr>
            <sz val="9"/>
            <color indexed="81"/>
            <rFont val="Tahoma"/>
            <family val="2"/>
          </rPr>
          <t xml:space="preserve">
Engine issues identified</t>
        </r>
      </text>
    </comment>
  </commentList>
</comments>
</file>

<file path=xl/sharedStrings.xml><?xml version="1.0" encoding="utf-8"?>
<sst xmlns="http://schemas.openxmlformats.org/spreadsheetml/2006/main" count="619" uniqueCount="331">
  <si>
    <t>Car</t>
  </si>
  <si>
    <t>Sheila Rank</t>
  </si>
  <si>
    <t>Michael Rank</t>
  </si>
  <si>
    <t>Sheila Score</t>
  </si>
  <si>
    <t>Michael Score</t>
  </si>
  <si>
    <t>Total Score</t>
  </si>
  <si>
    <t>Toyota Corolla</t>
  </si>
  <si>
    <t>Honda Fit</t>
  </si>
  <si>
    <t>Hyundai Elantra</t>
  </si>
  <si>
    <t>Scion xB</t>
  </si>
  <si>
    <t>Honda Civic</t>
  </si>
  <si>
    <t>Mazda 3</t>
  </si>
  <si>
    <t>Year</t>
  </si>
  <si>
    <t>Kelly Blue Book</t>
  </si>
  <si>
    <t>NABB</t>
  </si>
  <si>
    <t>AutoTrader Median</t>
  </si>
  <si>
    <t>AutoTrader 25</t>
  </si>
  <si>
    <t>AutoTrader 75%</t>
  </si>
  <si>
    <t>Model</t>
  </si>
  <si>
    <t>Mileage</t>
  </si>
  <si>
    <t>URL</t>
  </si>
  <si>
    <t>VIN</t>
  </si>
  <si>
    <t>AgeScore</t>
  </si>
  <si>
    <t>MileageScore</t>
  </si>
  <si>
    <t>CombinedScore</t>
  </si>
  <si>
    <t>Location</t>
  </si>
  <si>
    <t>Corolla</t>
  </si>
  <si>
    <t>Notes</t>
  </si>
  <si>
    <t>Accident on June 2004. Hit another car</t>
  </si>
  <si>
    <t>Price</t>
  </si>
  <si>
    <t>Bremerton</t>
  </si>
  <si>
    <t>1NXBR12E41Z516719</t>
  </si>
  <si>
    <t>http://www.autotrader.com/cars-for-sale/vehicledetails.xhtml?listingId=336712989</t>
  </si>
  <si>
    <t>Shoreline</t>
  </si>
  <si>
    <t>1NXBR12E0WZ030576</t>
  </si>
  <si>
    <t>http://www.autotrader.com/cars-for-sale/vehicledetails.xhtml?endYear=2014&amp;zip=98125&amp;listingType=used&amp;listingTypes=used&amp;sellerTypes=b&amp;maxPrice=4000&amp;mmt=%5BTOYOTA%5BCOROL%5B%5D%5D%5B%5D%5D&amp;modelCode1=COROL&amp;sortBy=mileageASC&amp;makeCode1=TOYOTA&amp;startYear=1981&amp;showcaseOwnerId=599690&amp;searchRadius=75&amp;listingId=335279934&amp;listingIndex=2&amp;Log=0</t>
  </si>
  <si>
    <t>1NXBA02E6TZ435676</t>
  </si>
  <si>
    <t>http://www.autotrader.com/cars-for-sale/vehicledetails.xhtml?endYear=2014&amp;zip=98125&amp;listingType=used&amp;listingTypes=used&amp;sellerTypes=b&amp;maxPrice=4000&amp;mmt=%5BTOYOTA%5BCOROL%5B%5D%5D%5B%5D%5D&amp;modelCode1=COROL&amp;sortBy=mileageASC&amp;makeCode1=TOYOTA&amp;startYear=1981&amp;showcaseOwnerId=599690&amp;searchRadius=75&amp;listingId=335099222&amp;listingIndex=3&amp;Log=0</t>
  </si>
  <si>
    <t>Chehalis</t>
  </si>
  <si>
    <t>1NXBB02E2VZ540425</t>
  </si>
  <si>
    <t>1NXBR18E0WZ093491</t>
  </si>
  <si>
    <t>http://www.autotrader.com/cars-for-sale/vehicledetails.xhtml?endYear=2014&amp;zip=98125&amp;listingType=used&amp;listingTypes=used&amp;sellerTypes=b&amp;maxPrice=4000&amp;mmt=%5BTOYOTA%5BCOROL%5B%5D%5D%5B%5D%5D&amp;modelCode1=COROL&amp;sortBy=mileageASC&amp;makeCode1=TOYOTA&amp;startYear=1981&amp;showcaseOwnerId=599690&amp;searchRadius=75&amp;listingId=333269109&amp;listingIndex=5&amp;Log=0</t>
  </si>
  <si>
    <t>http://www.autotrader.com/cars-for-sale/vehicledetails.xhtml?endYear=2014&amp;zip=98125&amp;listingType=used&amp;listingTypes=used&amp;sellerTypes=b&amp;maxPrice=4000&amp;mmt=%5BTOYOTA%5BCOROL%5B%5D%5D%5B%5D%5D&amp;modelCode1=COROL&amp;sortBy=mileageASC&amp;makeCode1=TOYOTA&amp;startYear=1981&amp;showcaseOwnerId=599690&amp;searchRadius=75&amp;listingId=336987430&amp;listingIndex=4&amp;Log=0</t>
  </si>
  <si>
    <t>Sonata</t>
  </si>
  <si>
    <t>Olympia</t>
  </si>
  <si>
    <t>KMHWF25S54A091857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</si>
  <si>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337000719&amp;listingIndex=1&amp;Log=0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</si>
  <si>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334586300&amp;listingIndex=2&amp;Log=0</t>
  </si>
  <si>
    <t>KMHWF25S55A154781</t>
  </si>
  <si>
    <t>Lynnwood</t>
  </si>
  <si>
    <t>Elantra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</si>
  <si>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333660346&amp;listingIndex=3&amp;Log=0</t>
  </si>
  <si>
    <t>KMHDN45D73U697701</t>
  </si>
  <si>
    <t>KMHWF25V1XA102402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</si>
  <si>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330504313&amp;listingIndex=4&amp;Log=0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</si>
  <si>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336515994&amp;listingIndex=5&amp;Log=0</t>
  </si>
  <si>
    <t>KMHDN46D94U776397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</si>
  <si>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324702484&amp;listingIndex=8&amp;Log=0</t>
  </si>
  <si>
    <t>Burien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</si>
  <si>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331836922&amp;listingIndex=9&amp;Log=0</t>
  </si>
  <si>
    <t>KMHDN55D72U066757</t>
  </si>
  <si>
    <t>KMHDN45D41U203615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</si>
  <si>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333396174&amp;listingIndex=10&amp;Log=0</t>
  </si>
  <si>
    <t>KMHDN45DX1U142593</t>
  </si>
  <si>
    <t>Port Orchard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</si>
  <si>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335665759&amp;listingIndex=11&amp;Log=0</t>
  </si>
  <si>
    <t>Bellevue</t>
  </si>
  <si>
    <t>KMHJW25F5XU125800</t>
  </si>
  <si>
    <t>Wagon</t>
  </si>
  <si>
    <t>KMHDN45D11U147648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</si>
  <si>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332706346&amp;listingIndex=13&amp;Log=0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</si>
  <si>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322951856&amp;listingIndex=14&amp;Log=0</t>
  </si>
  <si>
    <t>KMHWF25S42A607638</t>
  </si>
  <si>
    <t>Some damage to side door</t>
  </si>
  <si>
    <t>Stanwood</t>
  </si>
  <si>
    <t>PriceToScore</t>
  </si>
  <si>
    <t>http://www.autotrader.com/cars-for-sale/vehicledetails.xhtml?zip=98125&amp;endYear=2014&amp;listingType=used&amp;listingTypes=used&amp;sellerTypes=b&amp;maxPrice=4000&amp;mmt=%5BHYUND%5BELANTR%5B%5DELANTOUR%5B%5DSONATA%5B%5D%5D%5B%5D%5D&amp;modelCode1=ELANTR&amp;sortBy=mileageASC&amp;makeCode2=HYUND&amp;modelCode2=ELANTOUR&amp;showcaseOwnerId=100019686&amp;startYear=1981&amp;makeCode1=HYUND&amp;modelCode3=SONATA&amp;makeCode3=HYUND&amp;searchRadius=75&amp;listingId=324699700&amp;listingIndex=15&amp;Log=0</t>
  </si>
  <si>
    <t>KMHDN45D81U176631</t>
  </si>
  <si>
    <t>Accord</t>
  </si>
  <si>
    <t>1HGCB7557PA025780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</si>
  <si>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335898545&amp;listingIndex=1&amp;Log=0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</si>
  <si>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335184721&amp;listingIndex=2&amp;Log=0</t>
  </si>
  <si>
    <t>JHMAD5436FC038011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</si>
  <si>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335526555&amp;listingIndex=3&amp;Log=0</t>
  </si>
  <si>
    <t>1HGCD5534VA180233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</si>
  <si>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336664367&amp;listingIndex=4&amp;Log=0</t>
  </si>
  <si>
    <t>1HGCE6678TA018767</t>
  </si>
  <si>
    <t>Bellingham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</si>
  <si>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334826651&amp;listingIndex=5&amp;Log=0</t>
  </si>
  <si>
    <t>JHMCD5634SC026620</t>
  </si>
  <si>
    <t>Woodinville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</si>
  <si>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336010124&amp;listingIndex=6&amp;Log=0</t>
  </si>
  <si>
    <t>1HGEJ6122VL013619</t>
  </si>
  <si>
    <t>Civic</t>
  </si>
  <si>
    <t>2-door coupe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</si>
  <si>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319431689&amp;listingIndex=11&amp;Log=0</t>
  </si>
  <si>
    <t>2HGEJ6673YH532121</t>
  </si>
  <si>
    <t>stick shift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</si>
  <si>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334845502&amp;listingIndex=12&amp;Log=0</t>
  </si>
  <si>
    <t>2HGEJ1136SH520320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</si>
  <si>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329667671&amp;listingIndex=13&amp;Log=0</t>
  </si>
  <si>
    <t>1HGCB7676PA071892</t>
  </si>
  <si>
    <t>Everett</t>
  </si>
  <si>
    <t>Sunroof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</si>
  <si>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334267226&amp;listingIndex=14&amp;Log=0</t>
  </si>
  <si>
    <t>1HGCB7249PA023833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</si>
  <si>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327216969&amp;listingIndex=15&amp;Log=0</t>
  </si>
  <si>
    <t>1HGCE6675VA016493</t>
  </si>
  <si>
    <t>Marysville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</si>
  <si>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335659685&amp;listingIndex=19&amp;Log=0</t>
  </si>
  <si>
    <t>1HGCE1822VA010106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</si>
  <si>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337117946&amp;listingIndex=22&amp;Log=0</t>
  </si>
  <si>
    <t>Kirkland</t>
  </si>
  <si>
    <t>1HGCD5628RA186077</t>
  </si>
  <si>
    <t>http://www.autotrader.com/cars-for-sale/vehicledetails.xhtml?zip=98125&amp;endYear=2014&amp;listingType=used&amp;listingTypes=used&amp;sellerTypes=b&amp;maxPrice=4000&amp;mmt=%5BHONDA%5BCIVIC%5B%5DACCORD%5B%5D%5D%5B%5D%5D&amp;modelCode1=CIVIC&amp;makeCode2=HONDA&amp;modelCode2=ACCORD&amp;sortBy=mileageASC&amp;showcaseOwnerId=575701&amp;makeCode1=HONDA&amp;startYear=1981&amp;searchRadius=75&amp;listingId=330036034&amp;listingIndex=23&amp;Log=0</t>
  </si>
  <si>
    <t>1HGCB7663LA010100</t>
  </si>
  <si>
    <t>Kent</t>
  </si>
  <si>
    <t>http://seattle.craigslist.org/sno/ctd/3476508209.html</t>
  </si>
  <si>
    <t>1NXBR12E8YZ407559</t>
  </si>
  <si>
    <t>1NXBR32E33Z104340</t>
  </si>
  <si>
    <t>http://seattle.craigslist.org/see/ctd/3501915983.html</t>
  </si>
  <si>
    <t>KMHDN46DX6U374018</t>
  </si>
  <si>
    <t>KMHDN46DXU374018</t>
  </si>
  <si>
    <t>http://seattle.craigslist.org/see/ctd/3502421177.html</t>
  </si>
  <si>
    <t>http://www.autotrader.com/cars-for-sale/vehicledetails.xhtml?endYear=2014&amp;zip=98125&amp;listingType=used&amp;listingTypes=used&amp;sellerTypes=b&amp;maxPrice=5000&amp;mmt=%5BTOYOTA%5BCOROL%5B%5D%5D%5B%5D%5D&amp;modelCode1=COROL&amp;sortBy=mileageASC&amp;showcaseOwnerId=599690&amp;makeCode1=TOYOTA&amp;startYear=1981&amp;searchRadius=75&amp;minPrice=4000&amp;listingId=336952117&amp;listingIndex=1&amp;Log=0</t>
  </si>
  <si>
    <t>1NXBR12E1YZ329108</t>
  </si>
  <si>
    <t>Auburn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</si>
  <si>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336494891&amp;listingIndex=1&amp;Log=0</t>
  </si>
  <si>
    <t>2HGEJ6676WH626975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</si>
  <si>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334322968&amp;listingIndex=2&amp;Log=0</t>
  </si>
  <si>
    <t>1HGCG165XXA059046</t>
  </si>
  <si>
    <t>S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</si>
  <si>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333124319&amp;listingIndex=3&amp;Log=0</t>
  </si>
  <si>
    <t>1HGCD5534TA287263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</si>
  <si>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330470621&amp;listingIndex=7&amp;Log=0</t>
  </si>
  <si>
    <t>1HGCB7555PA140488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</si>
  <si>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333351979&amp;listingIndex=8&amp;Log=0</t>
  </si>
  <si>
    <t>JHMEG8640SS022161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</si>
  <si>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334749322&amp;listingIndex=9&amp;Log=0</t>
  </si>
  <si>
    <t>1HGEJ8242WL133255</t>
  </si>
  <si>
    <t>Seattle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</si>
  <si>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337042555&amp;listingIndex=10&amp;Log=0</t>
  </si>
  <si>
    <t>1HGEM21553L006056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</si>
  <si>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335239682&amp;listingIndex=11&amp;Log=0</t>
  </si>
  <si>
    <t>2HGEJ652XWH502746</t>
  </si>
  <si>
    <t>manual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</si>
  <si>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336120863&amp;listingIndex=12&amp;Log=0</t>
  </si>
  <si>
    <t>JHMEG8647PS058081</t>
  </si>
  <si>
    <t>http://www.autotrader.com/cars-for-sale/vehicledetails.xhtml?zip=98125&amp;endYear=2014&amp;listingType=used&amp;listingTypes=used&amp;sellerTypes=b&amp;maxPrice=5000&amp;mmt=%5BHONDA%5BACCORD%5B%5DCIVIC%5B%5D%5D%5B%5D%5D&amp;modelCode1=ACCORD&amp;sortBy=mileageASC&amp;makeCode2=HONDA&amp;modelCode2=CIVIC&amp;showcaseOwnerId=575701&amp;startYear=1981&amp;makeCode1=HONDA&amp;numRecords=50&amp;searchRadius=75&amp;minPrice=4000&amp;listingId=333975624&amp;listingIndex=37&amp;Log=0</t>
  </si>
  <si>
    <t>2HGEJ854XWH529426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</si>
  <si>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336692010&amp;listingIndex=1&amp;Log=0</t>
  </si>
  <si>
    <t>KMHWF25S54A968847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</si>
  <si>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335184723&amp;listingIndex=2&amp;Log=0</t>
  </si>
  <si>
    <t>KMHWF35H52A654610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</si>
  <si>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334307022&amp;listingIndex=3&amp;Log=0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</si>
  <si>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334858200&amp;listingIndex=4&amp;Log=0</t>
  </si>
  <si>
    <t>Edmonds</t>
  </si>
  <si>
    <t>KMHDN46D65U037327</t>
  </si>
  <si>
    <t>CompPrice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</si>
  <si>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336156122&amp;listingIndex=5&amp;Log=0</t>
  </si>
  <si>
    <t>KMHDN46D34U915598</t>
  </si>
  <si>
    <t>Sumner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</si>
  <si>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328275744&amp;listingIndex=6&amp;Log=0</t>
  </si>
  <si>
    <t>KMHDN45D03U540091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</si>
  <si>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331172894&amp;listingIndex=7&amp;Log=0</t>
  </si>
  <si>
    <t>KMHDN46D04U790270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</si>
  <si>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334711832&amp;listingIndex=8&amp;Log=0</t>
  </si>
  <si>
    <t>KMHDN46D84U713968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</si>
  <si>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329474688&amp;listingIndex=9&amp;Log=0</t>
  </si>
  <si>
    <t>Tacoma</t>
  </si>
  <si>
    <t>KMHWF25S23A897850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</si>
  <si>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324203916&amp;listingIndex=10&amp;Log=0</t>
  </si>
  <si>
    <t>KMHWF25S24A057259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</si>
  <si>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331652041&amp;listingIndex=11&amp;Log=0</t>
  </si>
  <si>
    <t>KMHJF35F5XU780190</t>
  </si>
  <si>
    <t>http://www.autotrader.com/cars-for-sale/vehicledetails.xhtml?zip=98125&amp;endYear=2014&amp;listingType=used&amp;listingTypes=used&amp;sellerTypes=b&amp;maxPrice=5000&amp;mmt=%5BHYUND%5BELANTR%5B%5DELANTOUR%5B%5DSONATA%5B%5D%5D%5B%5D%5D&amp;modelCode1=ELANTR&amp;sortBy=mileageASC&amp;makeCode2=HYUND&amp;modelCode2=ELANTOUR&amp;showcaseOwnerId=100019686&amp;startYear=1981&amp;makeCode1=HYUND&amp;modelCode3=SONATA&amp;numRecords=50&amp;searchRadius=75&amp;makeCode3=HYUND&amp;minPrice=4000&amp;listingId=329190387&amp;listingIndex=12&amp;Log=0</t>
  </si>
  <si>
    <t>KMHDN46D04U801350</t>
  </si>
  <si>
    <t>http://www.autotrader.com/cars-for-sale/vehicledetails.xhtml?endYear=2014&amp;zip=98125&amp;listingType=used&amp;listingTypes=used&amp;sellerTypes=b&amp;maxPrice=5000&amp;showcaseListingId=335752400&amp;mmt=%5BTOYOTA%5BCAMRY%5B%5D%5D%5B%5D%5D&amp;modelCode1=CAMRY&amp;sortBy=mileageASC&amp;showcaseOwnerId=599690&amp;makeCode1=TOYOTA&amp;startYear=1981&amp;numRecords=50&amp;searchRadius=75&amp;listingId=330836715&amp;listingIndex=1&amp;Log=0</t>
  </si>
  <si>
    <t>Camry</t>
  </si>
  <si>
    <t>4T1SK12E6SU648693</t>
  </si>
  <si>
    <t>http://www.autotrader.com/cars-for-sale/vehicledetails.xhtml?endYear=2014&amp;zip=98125&amp;listingType=used&amp;listingTypes=used&amp;sellerTypes=b&amp;maxPrice=5000&amp;showcaseListingId=335752400&amp;mmt=%5BTOYOTA%5BCAMRY%5B%5D%5D%5B%5D%5D&amp;modelCode1=CAMRY&amp;sortBy=mileageASC&amp;showcaseOwnerId=599690&amp;makeCode1=TOYOTA&amp;startYear=1981&amp;numRecords=50&amp;searchRadius=75&amp;listingId=337103049&amp;listingIndex=2&amp;Log=0</t>
  </si>
  <si>
    <t>4T1BG22K1VU106077</t>
  </si>
  <si>
    <t>http://www.autotrader.com/cars-for-sale/vehicledetails.xhtml?endYear=2014&amp;zip=98125&amp;listingType=used&amp;listingTypes=used&amp;sellerTypes=b&amp;maxPrice=5000&amp;showcaseListingId=335752400&amp;mmt=%5BTOYOTA%5BCAMRY%5B%5D%5D%5B%5D%5D&amp;modelCode1=CAMRY&amp;sortBy=mileageASC&amp;showcaseOwnerId=599690&amp;makeCode1=TOYOTA&amp;startYear=1981&amp;numRecords=50&amp;searchRadius=75&amp;listingId=330353810&amp;listingIndex=3&amp;Log=0</t>
  </si>
  <si>
    <t>http://www.autotrader.com/cars-for-sale/vehicledetails.xhtml?endYear=2014&amp;zip=98125&amp;listingType=used&amp;listingTypes=used&amp;sellerTypes=b&amp;maxPrice=5000&amp;showcaseListingId=335752400&amp;mmt=%5BTOYOTA%5BCAMRY%5B%5D%5D%5B%5D%5D&amp;modelCode1=CAMRY&amp;sortBy=mileageASC&amp;showcaseOwnerId=599690&amp;makeCode1=TOYOTA&amp;startYear=1981&amp;numRecords=50&amp;searchRadius=75&amp;listingId=337055343&amp;listingIndex=4&amp;Log=0</t>
  </si>
  <si>
    <t>4T1SK12E1RU371607</t>
  </si>
  <si>
    <t>http://www.autotrader.com/cars-for-sale/vehicledetails.xhtml?endYear=2014&amp;zip=98125&amp;listingType=used&amp;listingTypes=used&amp;sellerTypes=b&amp;maxPrice=5000&amp;showcaseListingId=335752400&amp;mmt=%5BTOYOTA%5BCAMRY%5B%5D%5D%5B%5D%5D&amp;modelCode1=CAMRY&amp;sortBy=mileageASC&amp;showcaseOwnerId=599690&amp;makeCode1=TOYOTA&amp;startYear=1981&amp;numRecords=50&amp;searchRadius=75&amp;listingId=327194131&amp;listingIndex=12&amp;Log=0</t>
  </si>
  <si>
    <t>4T1BG22K0XU435999</t>
  </si>
  <si>
    <t>http://www.autotrader.com/cars-for-sale/vehicledetails.xhtml?endYear=2014&amp;zip=98125&amp;listingType=used&amp;listingTypes=used&amp;sellerTypes=b&amp;maxPrice=5000&amp;showcaseListingId=335752400&amp;mmt=%5BTOYOTA%5BCAMRY%5B%5D%5D%5B%5D%5D&amp;modelCode1=CAMRY&amp;sortBy=mileageASC&amp;showcaseOwnerId=599690&amp;makeCode1=TOYOTA&amp;startYear=1981&amp;numRecords=50&amp;searchRadius=75&amp;listingId=324299721&amp;listingIndex=13&amp;Log=0</t>
  </si>
  <si>
    <t>4T1BG22K8VU017817</t>
  </si>
  <si>
    <t>http://www.autotrader.com/cars-for-sale/vehicledetails.xhtml?endYear=2014&amp;zip=98125&amp;listingType=used&amp;listingTypes=used&amp;sellerTypes=b&amp;maxPrice=5000&amp;showcaseListingId=335752400&amp;mmt=%5BTOYOTA%5BCAMRY%5B%5D%5D%5B%5D%5D&amp;modelCode1=CAMRY&amp;sortBy=mileageASC&amp;showcaseOwnerId=599690&amp;makeCode1=TOYOTA&amp;startYear=1981&amp;numRecords=50&amp;searchRadius=75&amp;listingId=320943938&amp;listingIndex=14&amp;Log=0</t>
  </si>
  <si>
    <t>Mt. Vernon</t>
  </si>
  <si>
    <t>4T1GK12C3SU089009</t>
  </si>
  <si>
    <t>http://www.autotrader.com/cars-for-sale/vehicledetails.xhtml?endYear=2014&amp;zip=98125&amp;listingType=used&amp;listingTypes=used&amp;sellerTypes=b&amp;maxPrice=5000&amp;showcaseListingId=335752400&amp;mmt=%5BTOYOTA%5BCAMRY%5B%5D%5D%5B%5D%5D&amp;modelCode1=CAMRY&amp;sortBy=mileageASC&amp;showcaseOwnerId=599690&amp;makeCode1=TOYOTA&amp;startYear=1981&amp;numRecords=50&amp;searchRadius=75&amp;listingId=335111436&amp;listingIndex=44&amp;Log=0</t>
  </si>
  <si>
    <t>JT2BF28K1X0204172</t>
  </si>
  <si>
    <t>http://seattle.craigslist.org/sno/ctd/3459777065.html</t>
  </si>
  <si>
    <t>Snohomish</t>
  </si>
  <si>
    <t>http://seattle.craigslist.org/sno/ctd/3507947961.html</t>
  </si>
  <si>
    <t>http://seattle.craigslist.org/sno/cto/3507939558.html</t>
  </si>
  <si>
    <t>Only In spanish</t>
  </si>
  <si>
    <t>http://seattle.craigslist.org/tac/cto/3507388161.html</t>
  </si>
  <si>
    <t>Gig Harbor</t>
  </si>
  <si>
    <t>http://seattle.craigslist.org/tac/ctd/3507363737.html</t>
  </si>
  <si>
    <t>http://seattle.craigslist.org/see/ctd/3507239866.html</t>
  </si>
  <si>
    <t>from a liquidator</t>
  </si>
  <si>
    <t>http://seattle.craigslist.org/see/cto/3507077577.html</t>
  </si>
  <si>
    <t>http://seattle.craigslist.org/see/cto/3493741523.html</t>
  </si>
  <si>
    <t>West Seattle</t>
  </si>
  <si>
    <t>http://seattle.craigslist.org/see/cto/3505614941.html</t>
  </si>
  <si>
    <t>http://seattle.craigslist.org/see/cto/3490651811.html</t>
  </si>
  <si>
    <t>http://seattle.craigslist.org/est/cto/3497697135.html</t>
  </si>
  <si>
    <t>http://seattle.craigslist.org/skc/cto/3506730551.html</t>
  </si>
  <si>
    <t>http://seattle.craigslist.org/see/cto/3500657142.html</t>
  </si>
  <si>
    <t>http://seattle.craigslist.org/est/cto/3504548311.html</t>
  </si>
  <si>
    <t>Redmond</t>
  </si>
  <si>
    <t>http://seattle.craigslist.org/skc/cto/3504218278.html</t>
  </si>
  <si>
    <t>http://seattle.craigslist.org/est/cto/3503234146.html</t>
  </si>
  <si>
    <t>http://seattle.craigslist.org/skc/cto/3502572825.html</t>
  </si>
  <si>
    <t>Enumclaw</t>
  </si>
  <si>
    <t>http://seattle.craigslist.org/see/cto/3440992979.html</t>
  </si>
  <si>
    <t>http://seattle.craigslist.org/oly/cto/3505444331.html</t>
  </si>
  <si>
    <t>Aberdeen</t>
  </si>
  <si>
    <t>http://seattle.craigslist.org/tac/cto/3445685323.html</t>
  </si>
  <si>
    <t>Lakewood</t>
  </si>
  <si>
    <t>http://seattle.craigslist.org/tac/cto/3495085260.html</t>
  </si>
  <si>
    <t>5NPEU46F56H037716</t>
  </si>
  <si>
    <t>http://seattle.craigslist.org/see/cto/3488330208.html</t>
  </si>
  <si>
    <t>Monroe</t>
  </si>
  <si>
    <t>http://seattle.craigslist.org/sno/cto/3507956988.html</t>
  </si>
  <si>
    <t>http://seattle.craigslist.org/sno/cto/3507767649.html</t>
  </si>
  <si>
    <t>http://seattle.craigslist.org/see/cto/3490397222.html</t>
  </si>
  <si>
    <t>http://seattle.craigslist.org/kit/cto/3506961272.html</t>
  </si>
  <si>
    <t>http://seattle.craigslist.org/see/cto/3505864143.html</t>
  </si>
  <si>
    <t>Skyway</t>
  </si>
  <si>
    <t>http://seattle.craigslist.org/est/cto/3504592323.html</t>
  </si>
  <si>
    <t>http://seattle.craigslist.org/oly/cto/3504249066.html</t>
  </si>
  <si>
    <t>http://seattle.craigslist.org/see/cto/3465881419.html</t>
  </si>
  <si>
    <t>http://seattle.craigslist.org/see/cto/3486555475.html</t>
  </si>
  <si>
    <t>Issaquah</t>
  </si>
  <si>
    <t>http://seattle.craigslist.org/est/cto/3507787736.html</t>
  </si>
  <si>
    <t>http://seattle.craigslist.org/tac/cto/3507011169.html</t>
  </si>
  <si>
    <t>http://seattle.craigslist.org/est/cto/3505305043.html</t>
  </si>
  <si>
    <t>http://seattle.craigslist.org/tac/cto/3505137810.html</t>
  </si>
  <si>
    <t>http://seattle.craigslist.org/est/cto/3489733316.html</t>
  </si>
  <si>
    <t>http://seattle.craigslist.org/kit/cto/3508098709.html</t>
  </si>
  <si>
    <t>http://seattle.craigslist.org/tac/cto/3479465218.html</t>
  </si>
  <si>
    <t>http://seattle.craigslist.org/sno/cto/3507633945.html</t>
  </si>
  <si>
    <t>http://seattle.craigslist.org/see/cto/3507434104.html</t>
  </si>
  <si>
    <t>http://seattle.craigslist.org/see/cto/3506636661.html</t>
  </si>
  <si>
    <t>http://seattle.craigslist.org/skc/cto/3505231825.html</t>
  </si>
  <si>
    <t>http://seattle.craigslist.org/tac/cto/3505209075.html</t>
  </si>
  <si>
    <t>http://seattle.craigslist.org/tac/cto/3504876829.html</t>
  </si>
  <si>
    <t>http://seattle.craigslist.org/skc/cto/3491044172.html</t>
  </si>
  <si>
    <t>Renton</t>
  </si>
  <si>
    <t>http://seattle.craigslist.org/est/cto/3504671036.html</t>
  </si>
  <si>
    <t>http://seattle.craigslist.org/est/cto/3504580333.html</t>
  </si>
  <si>
    <t>http://seattle.craigslist.org/tac/cto/3504432103.html</t>
  </si>
  <si>
    <t>Roy</t>
  </si>
  <si>
    <t>http://seattle.craigslist.org/skc/cto/3480281307.html</t>
  </si>
  <si>
    <t>http://seattle.craigslist.org/sno/cto/3478406398.html</t>
  </si>
  <si>
    <t>http://seattle.craigslist.org/see/cto/3502002867.html</t>
  </si>
  <si>
    <t>http://seattle.craigslist.org/see/cto/3480639662.html</t>
  </si>
  <si>
    <t>Ignore?</t>
  </si>
  <si>
    <t>Y</t>
  </si>
  <si>
    <t>AgeScoreNorm</t>
  </si>
  <si>
    <t>MileageScoreNorm</t>
  </si>
  <si>
    <t>1985 model. Very old</t>
  </si>
  <si>
    <t>Heck of a drive to see it</t>
  </si>
  <si>
    <t>Yelm (s of Fort Lewis)</t>
  </si>
  <si>
    <t>Lien reported. No maintenance records. Check by mechanic. It's a manual</t>
  </si>
  <si>
    <t>Called. Left a message for David. Looks like it sold</t>
  </si>
  <si>
    <t>Minor accident. Needs mechanic to check out. Sent email.</t>
  </si>
  <si>
    <t>AutoCheck reports minor damage to rear-left. Well maintained. Lease. Manual</t>
  </si>
  <si>
    <t>Accident on Nov 2005. Manual</t>
  </si>
  <si>
    <t>Manual</t>
  </si>
  <si>
    <t>Needs work ("mechanic's special")</t>
  </si>
  <si>
    <t>ID</t>
  </si>
  <si>
    <t>A</t>
  </si>
  <si>
    <t>B</t>
  </si>
  <si>
    <t>C</t>
  </si>
  <si>
    <t>D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</si>
  <si>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</si>
  <si>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</si>
  <si>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</si>
  <si>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</si>
  <si>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</si>
  <si>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</si>
  <si>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</si>
  <si>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</si>
  <si>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</si>
  <si>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</si>
  <si>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</si>
  <si>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</si>
  <si>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</si>
  <si>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</si>
  <si>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</si>
  <si>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</si>
  <si>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</si>
  <si>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</si>
  <si>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</si>
  <si>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</si>
  <si>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</si>
  <si>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</si>
  <si>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</si>
  <si>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</si>
  <si>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</si>
  <si>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</si>
  <si>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</si>
  <si>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</si>
  <si>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</si>
  <si>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</si>
  <si>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</si>
  <si>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</si>
  <si>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</si>
  <si>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</si>
  <si>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</si>
  <si>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</si>
  <si>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</si>
  <si>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</si>
  <si>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</si>
  <si>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</si>
  <si>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</si>
  <si>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</si>
  <si>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</si>
  <si>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</si>
  <si>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AB</t>
  </si>
  <si>
    <t>BC</t>
  </si>
  <si>
    <t>Seller removed</t>
  </si>
  <si>
    <t>Check on manual?</t>
  </si>
  <si>
    <t>1NXBR12E4YZ415836</t>
  </si>
  <si>
    <t xml:space="preserve">Test drive. Minor electrical gremlins. Great price. </t>
  </si>
  <si>
    <t>Text sent. Carpet on left side is wet not sure why. Alignment?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</si>
</sst>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0" fontId="4" fillId="0" borderId="0" xfId="0" applyFont="1"/>
    <xf numFmtId="164" fontId="4" fillId="0" borderId="0" xfId="1" applyNumberFormat="1" applyFont="1"/>
    <xf numFmtId="165" fontId="4" fillId="0" borderId="0" xfId="2" applyNumberFormat="1" applyFont="1"/>
    <xf numFmtId="43" fontId="0" fillId="0" borderId="0" xfId="0" applyNumberFormat="1"/>
    <xf numFmtId="43" fontId="4" fillId="0" borderId="0" xfId="1" applyFont="1"/>
    <xf numFmtId="0" fontId="0" fillId="0" borderId="0" xfId="0" applyFill="1"/>
    <xf numFmtId="0" fontId="3" fillId="3" borderId="0" xfId="4"/>
    <xf numFmtId="0" fontId="2" fillId="2" borderId="0" xfId="3"/>
    <xf numFmtId="0" fontId="7" fillId="0" borderId="0" xfId="5"/>
    <xf numFmtId="0" fontId="0" fillId="0" borderId="0" xfId="1" applyNumberFormat="1" applyFont="1"/>
  </cellXfs>
  <cellStyles count="6">
    <cellStyle name="Bad" xfId="4" builtinId="27"/>
    <cellStyle name="Comma" xfId="1" builtinId="3"/>
    <cellStyle name="Currency" xfId="2" builtinId="4"/>
    <cellStyle name="Good" xfId="3" builtinId="26"/>
    <cellStyle name="Hyperlink" xfId="5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7" totalsRowShown="0">
  <autoFilter ref="A1:F7"/>
  <sortState ref="A2:F7">
    <sortCondition descending="1" ref="F1:F7"/>
  </sortState>
  <tableColumns count="6">
    <tableColumn id="1" name="Car"/>
    <tableColumn id="2" name="Sheila Rank"/>
    <tableColumn id="3" name="Michael Rank"/>
    <tableColumn id="4" name="Sheila Score">
      <calculatedColumnFormula>B2*0.4</calculatedColumnFormula>
    </tableColumn>
    <tableColumn id="5" name="Michael Score">
      <calculatedColumnFormula>C2*0.6</calculatedColumnFormula>
    </tableColumn>
    <tableColumn id="6" name="Total Score">
      <calculatedColumnFormula>SUM(D2:E2)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118" totalsRowShown="0" headerRowDxfId="9">
  <autoFilter ref="A1:Q118"/>
  <sortState ref="A2:Q118">
    <sortCondition ref="K1:K118"/>
  </sortState>
  <tableColumns count="17">
    <tableColumn id="1" name="Model"/>
    <tableColumn id="2" name="Year"/>
    <tableColumn id="3" name="Mileage" dataDxfId="2" dataCellStyle="Comma"/>
    <tableColumn id="4" name="Price" dataDxfId="1" dataCellStyle="Comma"/>
    <tableColumn id="14" name="CompPrice" dataDxfId="0" dataCellStyle="Comma"/>
    <tableColumn id="5" name="Location"/>
    <tableColumn id="6" name="AgeScore" dataDxfId="8" dataCellStyle="Comma">
      <calculatedColumnFormula>(2012-B2)^1.4</calculatedColumnFormula>
    </tableColumn>
    <tableColumn id="7" name="MileageScore" dataDxfId="7" dataCellStyle="Comma">
      <calculatedColumnFormula>C2^1.6 / 1000000</calculatedColumnFormula>
    </tableColumn>
    <tableColumn id="17" name="AgeScoreNorm" dataDxfId="6" dataCellStyle="Comma">
      <calculatedColumnFormula>Table2[[#This Row],[AgeScore]]/MAX(G:G)</calculatedColumnFormula>
    </tableColumn>
    <tableColumn id="16" name="MileageScoreNorm" dataDxfId="5" dataCellStyle="Comma">
      <calculatedColumnFormula>Table2[[#This Row],[MileageScore]]/MAX(H:H)</calculatedColumnFormula>
    </tableColumn>
    <tableColumn id="8" name="CombinedScore" dataCellStyle="Comma">
      <calculatedColumnFormula>Table2[[#This Row],[AgeScoreNorm]]*0.2+Table2[[#This Row],[MileageScoreNorm]]*0.8</calculatedColumnFormula>
    </tableColumn>
    <tableColumn id="9" name="PriceToScore" dataDxfId="4">
      <calculatedColumnFormula>D2*K2/1000</calculatedColumnFormula>
    </tableColumn>
    <tableColumn id="10" name="VIN" dataCellStyle="Normal"/>
    <tableColumn id="19" name="ID"/>
    <tableColumn id="18" name="Notes" dataDxfId="3"/>
    <tableColumn id="11" name="URL"/>
    <tableColumn id="15" name="Ignore?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attle.craigslist.org/sno/ctd/3476508209.html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"/>
    </sheetView>
  </sheetViews>
  <sheetFormatPr defaultRowHeight="15" x14ac:dyDescent="0.25"/>
  <cols>
    <col min="1" max="1" width="15" bestFit="1" customWidth="1"/>
    <col min="2" max="2" width="13.28515625" customWidth="1"/>
    <col min="3" max="3" width="14.85546875" customWidth="1"/>
    <col min="4" max="4" width="13.85546875" customWidth="1"/>
    <col min="5" max="5" width="15.42578125" customWidth="1"/>
    <col min="6" max="6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</v>
      </c>
      <c r="C2">
        <v>6</v>
      </c>
      <c r="D2">
        <f t="shared" ref="D2:D7" si="0">B2*0.4</f>
        <v>2</v>
      </c>
      <c r="E2">
        <f t="shared" ref="E2:E7" si="1">C2*0.6</f>
        <v>3.5999999999999996</v>
      </c>
      <c r="F2">
        <f t="shared" ref="F2:F7" si="2">SUM(D2:E2)</f>
        <v>5.6</v>
      </c>
    </row>
    <row r="3" spans="1:6" x14ac:dyDescent="0.25">
      <c r="A3" t="s">
        <v>8</v>
      </c>
      <c r="B3">
        <v>6</v>
      </c>
      <c r="C3">
        <v>4</v>
      </c>
      <c r="D3">
        <f t="shared" si="0"/>
        <v>2.4000000000000004</v>
      </c>
      <c r="E3">
        <f t="shared" si="1"/>
        <v>2.4</v>
      </c>
      <c r="F3">
        <f t="shared" si="2"/>
        <v>4.8000000000000007</v>
      </c>
    </row>
    <row r="4" spans="1:6" x14ac:dyDescent="0.25">
      <c r="A4" t="s">
        <v>7</v>
      </c>
      <c r="B4">
        <v>4</v>
      </c>
      <c r="C4">
        <v>5</v>
      </c>
      <c r="D4">
        <f t="shared" si="0"/>
        <v>1.6</v>
      </c>
      <c r="E4">
        <f t="shared" si="1"/>
        <v>3</v>
      </c>
      <c r="F4">
        <f t="shared" si="2"/>
        <v>4.5999999999999996</v>
      </c>
    </row>
    <row r="5" spans="1:6" x14ac:dyDescent="0.25">
      <c r="A5" t="s">
        <v>9</v>
      </c>
      <c r="B5">
        <v>3</v>
      </c>
      <c r="C5">
        <v>3</v>
      </c>
      <c r="D5">
        <f t="shared" si="0"/>
        <v>1.2000000000000002</v>
      </c>
      <c r="E5">
        <f t="shared" si="1"/>
        <v>1.7999999999999998</v>
      </c>
      <c r="F5">
        <f t="shared" si="2"/>
        <v>3</v>
      </c>
    </row>
    <row r="6" spans="1:6" x14ac:dyDescent="0.25">
      <c r="A6" t="s">
        <v>10</v>
      </c>
      <c r="B6">
        <v>2</v>
      </c>
      <c r="C6">
        <v>2</v>
      </c>
      <c r="D6">
        <f t="shared" si="0"/>
        <v>0.8</v>
      </c>
      <c r="E6">
        <f t="shared" si="1"/>
        <v>1.2</v>
      </c>
      <c r="F6">
        <f t="shared" si="2"/>
        <v>2</v>
      </c>
    </row>
    <row r="7" spans="1:6" x14ac:dyDescent="0.25">
      <c r="A7" t="s">
        <v>11</v>
      </c>
      <c r="B7">
        <v>1</v>
      </c>
      <c r="C7">
        <v>1</v>
      </c>
      <c r="D7">
        <f t="shared" si="0"/>
        <v>0.4</v>
      </c>
      <c r="E7">
        <f t="shared" si="1"/>
        <v>0.6</v>
      </c>
      <c r="F7">
        <f t="shared" si="2"/>
        <v>1</v>
      </c>
    </row>
  </sheetData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{515960E9-D4E9-4C40-92D8-B141B349E8C1}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5960E9-D4E9-4C40-92D8-B141B349E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8" sqref="B8"/>
    </sheetView>
  </sheetViews>
  <sheetFormatPr defaultRowHeight="15" x14ac:dyDescent="0.25"/>
  <cols>
    <col min="1" max="1" width="15" bestFit="1" customWidth="1"/>
    <col min="3" max="3" width="14.85546875" bestFit="1" customWidth="1"/>
    <col min="6" max="6" width="15.28515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14</v>
      </c>
      <c r="E1" t="s">
        <v>16</v>
      </c>
      <c r="F1" t="s">
        <v>15</v>
      </c>
      <c r="G1" t="s">
        <v>17</v>
      </c>
    </row>
    <row r="2" spans="1:7" x14ac:dyDescent="0.25">
      <c r="A2" t="s">
        <v>7</v>
      </c>
    </row>
    <row r="3" spans="1:7" x14ac:dyDescent="0.25">
      <c r="A3" t="s">
        <v>8</v>
      </c>
    </row>
    <row r="4" spans="1:7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8"/>
  <sheetViews>
    <sheetView tabSelected="1" workbookViewId="0">
      <selection activeCell="L3" sqref="L3"/>
    </sheetView>
  </sheetViews>
  <sheetFormatPr defaultRowHeight="15" x14ac:dyDescent="0.25"/>
  <cols>
    <col min="1" max="1" width="10.85546875" bestFit="1" customWidth="1"/>
    <col min="3" max="3" width="11.28515625" style="2" customWidth="1"/>
    <col min="4" max="4" width="9.140625" style="3" customWidth="1"/>
    <col min="5" max="5" width="14.28515625" style="3" bestFit="1" customWidth="1"/>
    <col min="6" max="6" width="19.5703125" bestFit="1" customWidth="1"/>
    <col min="7" max="7" width="12.28515625" style="1" customWidth="1"/>
    <col min="8" max="10" width="16.140625" style="1" customWidth="1"/>
    <col min="11" max="11" width="17.140625" style="1" customWidth="1"/>
    <col min="12" max="12" width="15.140625" customWidth="1"/>
    <col min="13" max="13" width="21" bestFit="1" customWidth="1"/>
    <col min="14" max="14" width="5.140625" bestFit="1" customWidth="1"/>
    <col min="15" max="15" width="41.140625" customWidth="1"/>
  </cols>
  <sheetData>
    <row r="1" spans="1:17" x14ac:dyDescent="0.25">
      <c r="A1" s="4" t="s">
        <v>18</v>
      </c>
      <c r="B1" s="4" t="s">
        <v>12</v>
      </c>
      <c r="C1" s="5" t="s">
        <v>19</v>
      </c>
      <c r="D1" s="6" t="s">
        <v>29</v>
      </c>
      <c r="E1" s="6" t="s">
        <v>158</v>
      </c>
      <c r="F1" s="4" t="s">
        <v>25</v>
      </c>
      <c r="G1" s="8" t="s">
        <v>22</v>
      </c>
      <c r="H1" s="8" t="s">
        <v>23</v>
      </c>
      <c r="I1" s="8" t="s">
        <v>263</v>
      </c>
      <c r="J1" s="8" t="s">
        <v>264</v>
      </c>
      <c r="K1" s="8" t="s">
        <v>24</v>
      </c>
      <c r="L1" s="4" t="s">
        <v>75</v>
      </c>
      <c r="M1" t="s">
        <v>21</v>
      </c>
      <c r="N1" t="s">
        <v>275</v>
      </c>
      <c r="O1" s="4" t="s">
        <v>27</v>
      </c>
      <c r="P1" s="4" t="s">
        <v>20</v>
      </c>
      <c r="Q1" s="4" t="s">
        <v>261</v>
      </c>
    </row>
    <row r="2" spans="1:17" x14ac:dyDescent="0.25">
      <c r="A2" t="s">
        <v>93</v>
      </c>
      <c r="B2">
        <v>2000</v>
      </c>
      <c r="C2" s="13">
        <v>65824</v>
      </c>
      <c r="D2" s="13">
        <v>3990</v>
      </c>
      <c r="E2" s="13">
        <f>Table2[[#This Row],[Price]]/Table2[[#This Row],[PriceToScore]]</f>
        <v>5424.4351001411414</v>
      </c>
      <c r="F2" t="s">
        <v>58</v>
      </c>
      <c r="G2" s="1">
        <f t="shared" ref="G2:G33" si="0">(2012-B2)^1.4</f>
        <v>32.423040924494721</v>
      </c>
      <c r="H2" s="1">
        <f t="shared" ref="H2:H33" si="1">C2^1.6 / 1000000</f>
        <v>51.217082038162282</v>
      </c>
      <c r="I2" s="1">
        <f>Table2[[#This Row],[AgeScore]]/MAX(G:G)</f>
        <v>0.32132496924376253</v>
      </c>
      <c r="J2" s="1">
        <f>Table2[[#This Row],[MileageScore]]/MAX(H:H)</f>
        <v>0.15010749959003181</v>
      </c>
      <c r="K2" s="1">
        <f>Table2[[#This Row],[AgeScoreNorm]]*0.2+Table2[[#This Row],[MileageScoreNorm]]*0.8</f>
        <v>0.18435099352077794</v>
      </c>
      <c r="L2" s="7">
        <f t="shared" ref="L2:L33" si="2">D2*K2/1000</f>
        <v>0.73556046414790399</v>
      </c>
      <c r="M2" t="s">
        <v>96</v>
      </c>
      <c r="O2" t="s">
        <v>97</v>
      </c>
      <c r="P2" t="s">
        <v>95</v>
      </c>
      <c r="Q2" t="s">
        <v>262</v>
      </c>
    </row>
    <row r="3" spans="1:17" x14ac:dyDescent="0.25">
      <c r="A3" t="s">
        <v>43</v>
      </c>
      <c r="B3">
        <v>2005</v>
      </c>
      <c r="C3" s="13">
        <v>82000</v>
      </c>
      <c r="D3" s="13">
        <v>3500</v>
      </c>
      <c r="E3" s="13">
        <f>Table2[[#This Row],[Price]]/Table2[[#This Row],[PriceToScore]]</f>
        <v>4977.6921635744784</v>
      </c>
      <c r="F3" t="s">
        <v>220</v>
      </c>
      <c r="G3" s="1">
        <f t="shared" si="0"/>
        <v>15.245344971379454</v>
      </c>
      <c r="H3" s="1">
        <f t="shared" si="1"/>
        <v>72.795102823349623</v>
      </c>
      <c r="I3" s="1">
        <f>Table2[[#This Row],[AgeScore]]/MAX(G:G)</f>
        <v>0.15108730903578546</v>
      </c>
      <c r="J3" s="1">
        <f>Table2[[#This Row],[MileageScore]]/MAX(H:H)</f>
        <v>0.21334856326001564</v>
      </c>
      <c r="K3" s="1">
        <f>Table2[[#This Row],[AgeScoreNorm]]*0.2+Table2[[#This Row],[MileageScoreNorm]]*0.8</f>
        <v>0.20089631241516961</v>
      </c>
      <c r="L3" s="7">
        <f t="shared" si="2"/>
        <v>0.70313709345309361</v>
      </c>
      <c r="O3" t="s">
        <v>266</v>
      </c>
      <c r="P3" t="s">
        <v>219</v>
      </c>
      <c r="Q3" t="s">
        <v>262</v>
      </c>
    </row>
    <row r="4" spans="1:17" x14ac:dyDescent="0.25">
      <c r="A4" s="11" t="s">
        <v>50</v>
      </c>
      <c r="B4" s="11">
        <v>2004</v>
      </c>
      <c r="C4" s="13">
        <v>86054</v>
      </c>
      <c r="D4" s="13">
        <v>4999</v>
      </c>
      <c r="E4" s="13">
        <f>Table2[[#This Row],[Price]]/Table2[[#This Row],[PriceToScore]]</f>
        <v>4528.8241802356424</v>
      </c>
      <c r="F4" t="s">
        <v>161</v>
      </c>
      <c r="G4" s="1">
        <f t="shared" si="0"/>
        <v>18.379173679952551</v>
      </c>
      <c r="H4" s="1">
        <f t="shared" si="1"/>
        <v>78.638224521894273</v>
      </c>
      <c r="I4" s="1">
        <f>Table2[[#This Row],[AgeScore]]/MAX(G:G)</f>
        <v>0.18214477263836587</v>
      </c>
      <c r="J4" s="1">
        <f>Table2[[#This Row],[MileageScore]]/MAX(H:H)</f>
        <v>0.23047363858772105</v>
      </c>
      <c r="K4" s="1">
        <f>Table2[[#This Row],[AgeScoreNorm]]*0.2+Table2[[#This Row],[MileageScoreNorm]]*0.8</f>
        <v>0.22080786539785002</v>
      </c>
      <c r="L4" s="7">
        <f t="shared" si="2"/>
        <v>1.1038185191238521</v>
      </c>
      <c r="M4" t="s">
        <v>160</v>
      </c>
      <c r="O4" t="s">
        <v>272</v>
      </c>
      <c r="P4" t="s">
        <v>159</v>
      </c>
      <c r="Q4" t="s">
        <v>262</v>
      </c>
    </row>
    <row r="5" spans="1:17" x14ac:dyDescent="0.25">
      <c r="A5" s="11" t="s">
        <v>50</v>
      </c>
      <c r="B5" s="11">
        <v>2003</v>
      </c>
      <c r="C5" s="13">
        <v>87783</v>
      </c>
      <c r="D5" s="13">
        <v>4995</v>
      </c>
      <c r="E5" s="13">
        <f>Table2[[#This Row],[Price]]/Table2[[#This Row],[PriceToScore]]</f>
        <v>4286.3005244959768</v>
      </c>
      <c r="F5" t="s">
        <v>102</v>
      </c>
      <c r="G5" s="1">
        <f t="shared" si="0"/>
        <v>21.674022167526225</v>
      </c>
      <c r="H5" s="1">
        <f t="shared" si="1"/>
        <v>81.181424968137691</v>
      </c>
      <c r="I5" s="1">
        <f>Table2[[#This Row],[AgeScore]]/MAX(G:G)</f>
        <v>0.21479800499241802</v>
      </c>
      <c r="J5" s="1">
        <f>Table2[[#This Row],[MileageScore]]/MAX(H:H)</f>
        <v>0.23792727406928568</v>
      </c>
      <c r="K5" s="1">
        <f>Table2[[#This Row],[AgeScoreNorm]]*0.2+Table2[[#This Row],[MileageScoreNorm]]*0.8</f>
        <v>0.23330142025391218</v>
      </c>
      <c r="L5" s="7">
        <f t="shared" si="2"/>
        <v>1.1653405941682913</v>
      </c>
      <c r="M5" t="s">
        <v>163</v>
      </c>
      <c r="O5" t="s">
        <v>273</v>
      </c>
      <c r="P5" t="s">
        <v>162</v>
      </c>
      <c r="Q5" t="s">
        <v>262</v>
      </c>
    </row>
    <row r="6" spans="1:17" x14ac:dyDescent="0.25">
      <c r="A6" s="11" t="s">
        <v>43</v>
      </c>
      <c r="B6" s="11">
        <v>2004</v>
      </c>
      <c r="C6" s="13">
        <v>90935</v>
      </c>
      <c r="D6" s="13">
        <v>4485</v>
      </c>
      <c r="E6" s="13">
        <f>Table2[[#This Row],[Price]]/Table2[[#This Row],[PriceToScore]]</f>
        <v>4204.8025812592623</v>
      </c>
      <c r="F6" t="s">
        <v>49</v>
      </c>
      <c r="G6" s="1">
        <f t="shared" si="0"/>
        <v>18.379173679952551</v>
      </c>
      <c r="H6" s="1">
        <f t="shared" si="1"/>
        <v>85.895361898309815</v>
      </c>
      <c r="I6" s="1">
        <f>Table2[[#This Row],[AgeScore]]/MAX(G:G)</f>
        <v>0.18214477263836587</v>
      </c>
      <c r="J6" s="1">
        <f>Table2[[#This Row],[MileageScore]]/MAX(H:H)</f>
        <v>0.25174292419332067</v>
      </c>
      <c r="K6" s="1">
        <f>Table2[[#This Row],[AgeScoreNorm]]*0.2+Table2[[#This Row],[MileageScoreNorm]]*0.8</f>
        <v>0.23782329388232973</v>
      </c>
      <c r="L6" s="7">
        <f t="shared" si="2"/>
        <v>1.0666374730622488</v>
      </c>
      <c r="M6" t="s">
        <v>151</v>
      </c>
      <c r="O6" t="s">
        <v>271</v>
      </c>
      <c r="P6" t="s">
        <v>150</v>
      </c>
      <c r="Q6" t="s">
        <v>262</v>
      </c>
    </row>
    <row r="7" spans="1:17" x14ac:dyDescent="0.25">
      <c r="A7" t="s">
        <v>50</v>
      </c>
      <c r="B7" s="11">
        <v>2003</v>
      </c>
      <c r="C7" s="13">
        <v>90000</v>
      </c>
      <c r="D7" s="13">
        <v>3900</v>
      </c>
      <c r="E7" s="13">
        <f>Table2[[#This Row],[Price]]/Table2[[#This Row],[PriceToScore]]</f>
        <v>4148.5001529136798</v>
      </c>
      <c r="F7" t="s">
        <v>66</v>
      </c>
      <c r="G7" s="1">
        <f t="shared" si="0"/>
        <v>21.674022167526225</v>
      </c>
      <c r="H7" s="1">
        <f t="shared" si="1"/>
        <v>84.486635402361387</v>
      </c>
      <c r="I7" s="1">
        <f>Table2[[#This Row],[AgeScore]]/MAX(G:G)</f>
        <v>0.21479800499241802</v>
      </c>
      <c r="J7" s="1">
        <f>Table2[[#This Row],[MileageScore]]/MAX(H:H)</f>
        <v>0.24761421549891507</v>
      </c>
      <c r="K7" s="1">
        <f>Table2[[#This Row],[AgeScoreNorm]]*0.2+Table2[[#This Row],[MileageScoreNorm]]*0.8</f>
        <v>0.24105097339761569</v>
      </c>
      <c r="L7" s="7">
        <f t="shared" si="2"/>
        <v>0.94009879625070114</v>
      </c>
      <c r="N7" t="s">
        <v>276</v>
      </c>
      <c r="O7" t="s">
        <v>270</v>
      </c>
      <c r="P7" t="s">
        <v>215</v>
      </c>
    </row>
    <row r="8" spans="1:17" x14ac:dyDescent="0.25">
      <c r="A8" t="s">
        <v>78</v>
      </c>
      <c r="B8">
        <v>1995</v>
      </c>
      <c r="C8" s="13">
        <v>72000</v>
      </c>
      <c r="D8" s="13">
        <v>3400</v>
      </c>
      <c r="E8" s="13">
        <f>Table2[[#This Row],[Price]]/Table2[[#This Row],[PriceToScore]]</f>
        <v>4110.7064953139352</v>
      </c>
      <c r="F8" t="s">
        <v>140</v>
      </c>
      <c r="G8" s="1">
        <f t="shared" si="0"/>
        <v>52.799339527161443</v>
      </c>
      <c r="H8" s="1">
        <f t="shared" si="1"/>
        <v>59.119669058569961</v>
      </c>
      <c r="I8" s="1">
        <f>Table2[[#This Row],[AgeScore]]/MAX(G:G)</f>
        <v>0.52326202804866984</v>
      </c>
      <c r="J8" s="1">
        <f>Table2[[#This Row],[MileageScore]]/MAX(H:H)</f>
        <v>0.17326847500526849</v>
      </c>
      <c r="K8" s="1">
        <f>Table2[[#This Row],[AgeScoreNorm]]*0.2+Table2[[#This Row],[MileageScoreNorm]]*0.8</f>
        <v>0.24326718561394878</v>
      </c>
      <c r="L8" s="7">
        <f t="shared" si="2"/>
        <v>0.82710843108742582</v>
      </c>
      <c r="M8" s="9"/>
      <c r="N8" s="9"/>
      <c r="O8" t="s">
        <v>94</v>
      </c>
      <c r="P8" t="s">
        <v>236</v>
      </c>
      <c r="Q8" t="s">
        <v>262</v>
      </c>
    </row>
    <row r="9" spans="1:17" x14ac:dyDescent="0.25">
      <c r="A9" t="s">
        <v>43</v>
      </c>
      <c r="B9">
        <v>2001</v>
      </c>
      <c r="C9" s="13">
        <v>90000</v>
      </c>
      <c r="D9" s="13">
        <v>2700</v>
      </c>
      <c r="E9" s="13">
        <f>Table2[[#This Row],[Price]]/Table2[[#This Row],[PriceToScore]]</f>
        <v>3921.7855007464182</v>
      </c>
      <c r="F9" t="s">
        <v>222</v>
      </c>
      <c r="G9" s="1">
        <f t="shared" si="0"/>
        <v>28.704484988067605</v>
      </c>
      <c r="H9" s="1">
        <f t="shared" si="1"/>
        <v>84.486635402361387</v>
      </c>
      <c r="I9" s="1">
        <f>Table2[[#This Row],[AgeScore]]/MAX(G:G)</f>
        <v>0.28447263097338871</v>
      </c>
      <c r="J9" s="1">
        <f>Table2[[#This Row],[MileageScore]]/MAX(H:H)</f>
        <v>0.24761421549891507</v>
      </c>
      <c r="K9" s="1">
        <f>Table2[[#This Row],[AgeScoreNorm]]*0.2+Table2[[#This Row],[MileageScoreNorm]]*0.8</f>
        <v>0.25498589859380982</v>
      </c>
      <c r="L9" s="7">
        <f t="shared" si="2"/>
        <v>0.68846192620328661</v>
      </c>
      <c r="O9" t="s">
        <v>145</v>
      </c>
      <c r="P9" t="s">
        <v>221</v>
      </c>
      <c r="Q9" t="s">
        <v>262</v>
      </c>
    </row>
    <row r="10" spans="1:17" x14ac:dyDescent="0.25">
      <c r="A10" t="s">
        <v>50</v>
      </c>
      <c r="B10" s="11">
        <v>2004</v>
      </c>
      <c r="C10" s="13">
        <v>96977</v>
      </c>
      <c r="D10" s="13">
        <v>4997</v>
      </c>
      <c r="E10" s="13">
        <f>Table2[[#This Row],[Price]]/Table2[[#This Row],[PriceToScore]]</f>
        <v>3851.2438060342347</v>
      </c>
      <c r="F10" t="s">
        <v>102</v>
      </c>
      <c r="G10" s="1">
        <f t="shared" si="0"/>
        <v>18.379173679952551</v>
      </c>
      <c r="H10" s="1">
        <f t="shared" si="1"/>
        <v>95.20724364245136</v>
      </c>
      <c r="I10" s="1">
        <f>Table2[[#This Row],[AgeScore]]/MAX(G:G)</f>
        <v>0.18214477263836587</v>
      </c>
      <c r="J10" s="1">
        <f>Table2[[#This Row],[MileageScore]]/MAX(H:H)</f>
        <v>0.27903427367023254</v>
      </c>
      <c r="K10" s="1">
        <f>Table2[[#This Row],[AgeScoreNorm]]*0.2+Table2[[#This Row],[MileageScoreNorm]]*0.8</f>
        <v>0.25965637346385922</v>
      </c>
      <c r="L10" s="7">
        <f t="shared" si="2"/>
        <v>1.2975028981989047</v>
      </c>
      <c r="M10" t="s">
        <v>165</v>
      </c>
      <c r="O10" t="s">
        <v>273</v>
      </c>
      <c r="P10" t="s">
        <v>164</v>
      </c>
      <c r="Q10" t="s">
        <v>262</v>
      </c>
    </row>
    <row r="11" spans="1:17" x14ac:dyDescent="0.25">
      <c r="A11" s="11" t="s">
        <v>43</v>
      </c>
      <c r="B11" s="11">
        <v>2004</v>
      </c>
      <c r="C11" s="13">
        <v>98376</v>
      </c>
      <c r="D11" s="13">
        <v>3990</v>
      </c>
      <c r="E11" s="13">
        <f>Table2[[#This Row],[Price]]/Table2[[#This Row],[PriceToScore]]</f>
        <v>3775.9913957897256</v>
      </c>
      <c r="F11" t="s">
        <v>44</v>
      </c>
      <c r="G11" s="1">
        <f t="shared" si="0"/>
        <v>18.379173679952551</v>
      </c>
      <c r="H11" s="1">
        <f t="shared" si="1"/>
        <v>97.414286973666009</v>
      </c>
      <c r="I11" s="1">
        <f>Table2[[#This Row],[AgeScore]]/MAX(G:G)</f>
        <v>0.18214477263836587</v>
      </c>
      <c r="J11" s="1">
        <f>Table2[[#This Row],[MileageScore]]/MAX(H:H)</f>
        <v>0.28550269675783907</v>
      </c>
      <c r="K11" s="1">
        <f>Table2[[#This Row],[AgeScoreNorm]]*0.2+Table2[[#This Row],[MileageScoreNorm]]*0.8</f>
        <v>0.26483111193394443</v>
      </c>
      <c r="L11" s="7">
        <f t="shared" si="2"/>
        <v>1.0566761366164383</v>
      </c>
      <c r="M11" t="s">
        <v>45</v>
      </c>
      <c r="O11" t="s">
        <v>268</v>
      </c>
      <c r="P11" t="s">
        <v>46</v>
      </c>
      <c r="Q11" t="s">
        <v>262</v>
      </c>
    </row>
    <row r="12" spans="1:17" x14ac:dyDescent="0.25">
      <c r="A12" s="11" t="s">
        <v>26</v>
      </c>
      <c r="B12" s="11">
        <v>2000</v>
      </c>
      <c r="C12" s="13">
        <v>91223</v>
      </c>
      <c r="D12" s="13">
        <v>4999</v>
      </c>
      <c r="E12" s="13">
        <f>Table2[[#This Row],[Price]]/Table2[[#This Row],[PriceToScore]]</f>
        <v>3749.800709193431</v>
      </c>
      <c r="F12" t="s">
        <v>49</v>
      </c>
      <c r="G12" s="1">
        <f t="shared" si="0"/>
        <v>32.423040924494721</v>
      </c>
      <c r="H12" s="1">
        <f t="shared" si="1"/>
        <v>86.331037639968585</v>
      </c>
      <c r="I12" s="1">
        <f>Table2[[#This Row],[AgeScore]]/MAX(G:G)</f>
        <v>0.32132496924376253</v>
      </c>
      <c r="J12" s="1">
        <f>Table2[[#This Row],[MileageScore]]/MAX(H:H)</f>
        <v>0.25301980670224034</v>
      </c>
      <c r="K12" s="1">
        <f>Table2[[#This Row],[AgeScoreNorm]]*0.2+Table2[[#This Row],[MileageScoreNorm]]*0.8</f>
        <v>0.26668083921054475</v>
      </c>
      <c r="L12" s="7">
        <f t="shared" si="2"/>
        <v>1.3331375152135132</v>
      </c>
      <c r="M12" t="s">
        <v>118</v>
      </c>
      <c r="N12" t="s">
        <v>279</v>
      </c>
      <c r="P12" s="12" t="s">
        <v>117</v>
      </c>
    </row>
    <row r="13" spans="1:17" x14ac:dyDescent="0.25">
      <c r="A13" s="11" t="s">
        <v>50</v>
      </c>
      <c r="B13" s="11">
        <v>2004</v>
      </c>
      <c r="C13" s="13">
        <v>106810</v>
      </c>
      <c r="D13" s="13">
        <v>4895</v>
      </c>
      <c r="E13" s="13">
        <f>Table2[[#This Row],[Price]]/Table2[[#This Row],[PriceToScore]]</f>
        <v>3367.4764365243118</v>
      </c>
      <c r="F13" t="s">
        <v>116</v>
      </c>
      <c r="G13" s="1">
        <f t="shared" si="0"/>
        <v>18.379173679952551</v>
      </c>
      <c r="H13" s="1">
        <f t="shared" si="1"/>
        <v>111.11663068417933</v>
      </c>
      <c r="I13" s="1">
        <f>Table2[[#This Row],[AgeScore]]/MAX(G:G)</f>
        <v>0.18214477263836587</v>
      </c>
      <c r="J13" s="1">
        <f>Table2[[#This Row],[MileageScore]]/MAX(H:H)</f>
        <v>0.32566165293140231</v>
      </c>
      <c r="K13" s="1">
        <f>Table2[[#This Row],[AgeScoreNorm]]*0.2+Table2[[#This Row],[MileageScoreNorm]]*0.8</f>
        <v>0.29695827687279508</v>
      </c>
      <c r="L13" s="7">
        <f t="shared" si="2"/>
        <v>1.453610765292332</v>
      </c>
      <c r="M13" t="s">
        <v>167</v>
      </c>
      <c r="N13" t="s">
        <v>286</v>
      </c>
      <c r="P13" t="s">
        <v>166</v>
      </c>
    </row>
    <row r="14" spans="1:17" x14ac:dyDescent="0.25">
      <c r="A14" t="s">
        <v>93</v>
      </c>
      <c r="B14">
        <v>1995</v>
      </c>
      <c r="C14" s="13">
        <v>91251</v>
      </c>
      <c r="D14" s="13">
        <v>3995</v>
      </c>
      <c r="E14" s="13">
        <f>Table2[[#This Row],[Price]]/Table2[[#This Row],[PriceToScore]]</f>
        <v>3255.5509779537388</v>
      </c>
      <c r="F14" t="s">
        <v>49</v>
      </c>
      <c r="G14" s="1">
        <f t="shared" si="0"/>
        <v>52.799339527161443</v>
      </c>
      <c r="H14" s="1">
        <f t="shared" si="1"/>
        <v>86.373439080515567</v>
      </c>
      <c r="I14" s="1">
        <f>Table2[[#This Row],[AgeScore]]/MAX(G:G)</f>
        <v>0.52326202804866984</v>
      </c>
      <c r="J14" s="1">
        <f>Table2[[#This Row],[MileageScore]]/MAX(H:H)</f>
        <v>0.25314407723789439</v>
      </c>
      <c r="K14" s="1">
        <f>Table2[[#This Row],[AgeScoreNorm]]*0.2+Table2[[#This Row],[MileageScoreNorm]]*0.8</f>
        <v>0.30716766740004953</v>
      </c>
      <c r="L14" s="7">
        <f t="shared" si="2"/>
        <v>1.2271348312631978</v>
      </c>
      <c r="M14" t="s">
        <v>99</v>
      </c>
      <c r="O14" t="s">
        <v>94</v>
      </c>
      <c r="P14" t="s">
        <v>98</v>
      </c>
      <c r="Q14" t="s">
        <v>262</v>
      </c>
    </row>
    <row r="15" spans="1:17" x14ac:dyDescent="0.25">
      <c r="A15" t="s">
        <v>93</v>
      </c>
      <c r="B15">
        <v>2003</v>
      </c>
      <c r="C15" s="13">
        <v>108765</v>
      </c>
      <c r="D15" s="13">
        <v>4991</v>
      </c>
      <c r="E15" s="13">
        <f>Table2[[#This Row],[Price]]/Table2[[#This Row],[PriceToScore]]</f>
        <v>3213.7756602605559</v>
      </c>
      <c r="F15" t="s">
        <v>58</v>
      </c>
      <c r="G15" s="1">
        <f t="shared" si="0"/>
        <v>21.674022167526225</v>
      </c>
      <c r="H15" s="1">
        <f t="shared" si="1"/>
        <v>114.38857839922349</v>
      </c>
      <c r="I15" s="1">
        <f>Table2[[#This Row],[AgeScore]]/MAX(G:G)</f>
        <v>0.21479800499241802</v>
      </c>
      <c r="J15" s="1">
        <f>Table2[[#This Row],[MileageScore]]/MAX(H:H)</f>
        <v>0.3352511076748147</v>
      </c>
      <c r="K15" s="1">
        <f>Table2[[#This Row],[AgeScoreNorm]]*0.2+Table2[[#This Row],[MileageScoreNorm]]*0.8</f>
        <v>0.31116048713833538</v>
      </c>
      <c r="L15" s="7">
        <f t="shared" si="2"/>
        <v>1.5530019913074318</v>
      </c>
      <c r="M15" t="s">
        <v>142</v>
      </c>
      <c r="O15" t="s">
        <v>94</v>
      </c>
      <c r="P15" t="s">
        <v>141</v>
      </c>
      <c r="Q15" t="s">
        <v>262</v>
      </c>
    </row>
    <row r="16" spans="1:17" x14ac:dyDescent="0.25">
      <c r="A16" t="s">
        <v>93</v>
      </c>
      <c r="B16" s="11">
        <v>1998</v>
      </c>
      <c r="C16" s="13">
        <v>100420</v>
      </c>
      <c r="D16" s="13">
        <v>4988</v>
      </c>
      <c r="E16" s="13">
        <f>Table2[[#This Row],[Price]]/Table2[[#This Row],[PriceToScore]]</f>
        <v>3166.6945828791399</v>
      </c>
      <c r="F16" t="s">
        <v>140</v>
      </c>
      <c r="G16" s="1">
        <f t="shared" si="0"/>
        <v>40.232706584393895</v>
      </c>
      <c r="H16" s="1">
        <f t="shared" si="1"/>
        <v>100.67284624653273</v>
      </c>
      <c r="I16" s="1">
        <f>Table2[[#This Row],[AgeScore]]/MAX(G:G)</f>
        <v>0.39872179898021565</v>
      </c>
      <c r="J16" s="1">
        <f>Table2[[#This Row],[MileageScore]]/MAX(H:H)</f>
        <v>0.29505291253060562</v>
      </c>
      <c r="K16" s="1">
        <f>Table2[[#This Row],[AgeScoreNorm]]*0.2+Table2[[#This Row],[MileageScoreNorm]]*0.8</f>
        <v>0.3157866898205276</v>
      </c>
      <c r="L16" s="7">
        <f t="shared" si="2"/>
        <v>1.5751440088247917</v>
      </c>
      <c r="M16" t="s">
        <v>149</v>
      </c>
      <c r="N16" t="s">
        <v>131</v>
      </c>
      <c r="O16" t="s">
        <v>273</v>
      </c>
      <c r="P16" t="s">
        <v>148</v>
      </c>
      <c r="Q16" t="s">
        <v>262</v>
      </c>
    </row>
    <row r="17" spans="1:17" x14ac:dyDescent="0.25">
      <c r="A17" t="s">
        <v>43</v>
      </c>
      <c r="B17" s="10">
        <v>2003</v>
      </c>
      <c r="C17" s="13">
        <v>111180</v>
      </c>
      <c r="D17" s="13">
        <v>4990</v>
      </c>
      <c r="E17" s="13">
        <f>Table2[[#This Row],[Price]]/Table2[[#This Row],[PriceToScore]]</f>
        <v>3117.6743443965192</v>
      </c>
      <c r="F17" t="s">
        <v>169</v>
      </c>
      <c r="G17" s="1">
        <f t="shared" si="0"/>
        <v>21.674022167526225</v>
      </c>
      <c r="H17" s="1">
        <f t="shared" si="1"/>
        <v>118.47935235313858</v>
      </c>
      <c r="I17" s="1">
        <f>Table2[[#This Row],[AgeScore]]/MAX(G:G)</f>
        <v>0.21479800499241802</v>
      </c>
      <c r="J17" s="1">
        <f>Table2[[#This Row],[MileageScore]]/MAX(H:H)</f>
        <v>0.34724038596194329</v>
      </c>
      <c r="K17" s="1">
        <f>Table2[[#This Row],[AgeScoreNorm]]*0.2+Table2[[#This Row],[MileageScoreNorm]]*0.8</f>
        <v>0.32075190976803825</v>
      </c>
      <c r="L17" s="7">
        <f t="shared" si="2"/>
        <v>1.6005520297425107</v>
      </c>
      <c r="M17" t="s">
        <v>170</v>
      </c>
      <c r="P17" t="s">
        <v>168</v>
      </c>
      <c r="Q17" t="s">
        <v>262</v>
      </c>
    </row>
    <row r="18" spans="1:17" x14ac:dyDescent="0.25">
      <c r="A18" t="s">
        <v>78</v>
      </c>
      <c r="B18" s="10">
        <v>1993</v>
      </c>
      <c r="C18" s="13">
        <v>92205</v>
      </c>
      <c r="D18" s="13">
        <v>4999</v>
      </c>
      <c r="E18" s="13">
        <f>Table2[[#This Row],[Price]]/Table2[[#This Row],[PriceToScore]]</f>
        <v>3046.9303166797795</v>
      </c>
      <c r="F18" t="s">
        <v>49</v>
      </c>
      <c r="G18" s="1">
        <f t="shared" si="0"/>
        <v>61.695720631577657</v>
      </c>
      <c r="H18" s="1">
        <f t="shared" si="1"/>
        <v>87.822774955339526</v>
      </c>
      <c r="I18" s="1">
        <f>Table2[[#This Row],[AgeScore]]/MAX(G:G)</f>
        <v>0.61142863128043867</v>
      </c>
      <c r="J18" s="1">
        <f>Table2[[#This Row],[MileageScore]]/MAX(H:H)</f>
        <v>0.25739180427696806</v>
      </c>
      <c r="K18" s="1">
        <f>Table2[[#This Row],[AgeScoreNorm]]*0.2+Table2[[#This Row],[MileageScoreNorm]]*0.8</f>
        <v>0.32819916967766222</v>
      </c>
      <c r="L18" s="7">
        <f t="shared" si="2"/>
        <v>1.6406676492186334</v>
      </c>
      <c r="M18" t="s">
        <v>135</v>
      </c>
      <c r="P18" t="s">
        <v>134</v>
      </c>
      <c r="Q18" t="s">
        <v>262</v>
      </c>
    </row>
    <row r="19" spans="1:17" x14ac:dyDescent="0.25">
      <c r="A19" t="s">
        <v>178</v>
      </c>
      <c r="B19" s="10">
        <v>1995</v>
      </c>
      <c r="C19" s="13">
        <v>99153</v>
      </c>
      <c r="D19" s="13">
        <v>4995</v>
      </c>
      <c r="E19" s="13">
        <f>Table2[[#This Row],[Price]]/Table2[[#This Row],[PriceToScore]]</f>
        <v>2976.6532278948598</v>
      </c>
      <c r="F19" t="s">
        <v>90</v>
      </c>
      <c r="G19" s="1">
        <f t="shared" si="0"/>
        <v>52.799339527161443</v>
      </c>
      <c r="H19" s="1">
        <f t="shared" si="1"/>
        <v>98.648247463706795</v>
      </c>
      <c r="I19" s="1">
        <f>Table2[[#This Row],[AgeScore]]/MAX(G:G)</f>
        <v>0.52326202804866984</v>
      </c>
      <c r="J19" s="1">
        <f>Table2[[#This Row],[MileageScore]]/MAX(H:H)</f>
        <v>0.2891191996194214</v>
      </c>
      <c r="K19" s="1">
        <f>Table2[[#This Row],[AgeScoreNorm]]*0.2+Table2[[#This Row],[MileageScoreNorm]]*0.8</f>
        <v>0.3359477653052711</v>
      </c>
      <c r="L19" s="7">
        <f t="shared" si="2"/>
        <v>1.6780590876998291</v>
      </c>
      <c r="M19" t="s">
        <v>179</v>
      </c>
      <c r="P19" t="s">
        <v>177</v>
      </c>
      <c r="Q19" t="s">
        <v>262</v>
      </c>
    </row>
    <row r="20" spans="1:17" x14ac:dyDescent="0.25">
      <c r="A20" t="s">
        <v>43</v>
      </c>
      <c r="B20" s="11">
        <v>2004</v>
      </c>
      <c r="C20" s="13">
        <v>116599</v>
      </c>
      <c r="D20" s="13">
        <v>4599</v>
      </c>
      <c r="E20" s="13">
        <f>Table2[[#This Row],[Price]]/Table2[[#This Row],[PriceToScore]]</f>
        <v>2974.4225260920553</v>
      </c>
      <c r="F20" t="s">
        <v>126</v>
      </c>
      <c r="G20" s="1">
        <f t="shared" si="0"/>
        <v>18.379173679952551</v>
      </c>
      <c r="H20" s="1">
        <f t="shared" si="1"/>
        <v>127.85323499756603</v>
      </c>
      <c r="I20" s="1">
        <f>Table2[[#This Row],[AgeScore]]/MAX(G:G)</f>
        <v>0.18214477263836587</v>
      </c>
      <c r="J20" s="1">
        <f>Table2[[#This Row],[MileageScore]]/MAX(H:H)</f>
        <v>0.37471344825309383</v>
      </c>
      <c r="K20" s="1">
        <f>Table2[[#This Row],[AgeScoreNorm]]*0.2+Table2[[#This Row],[MileageScoreNorm]]*0.8</f>
        <v>0.33619971313014829</v>
      </c>
      <c r="L20" s="7">
        <f t="shared" si="2"/>
        <v>1.546182480685552</v>
      </c>
      <c r="M20" t="s">
        <v>172</v>
      </c>
      <c r="N20" t="s">
        <v>289</v>
      </c>
      <c r="O20" t="s">
        <v>273</v>
      </c>
      <c r="P20" t="s">
        <v>171</v>
      </c>
      <c r="Q20" t="s">
        <v>262</v>
      </c>
    </row>
    <row r="21" spans="1:17" x14ac:dyDescent="0.25">
      <c r="A21" t="s">
        <v>93</v>
      </c>
      <c r="B21" s="11">
        <v>1998</v>
      </c>
      <c r="C21" s="13">
        <v>106183</v>
      </c>
      <c r="D21" s="13">
        <v>5000</v>
      </c>
      <c r="E21" s="13">
        <f>Table2[[#This Row],[Price]]/Table2[[#This Row],[PriceToScore]]</f>
        <v>2960.0598703362589</v>
      </c>
      <c r="F21" t="s">
        <v>33</v>
      </c>
      <c r="G21" s="1">
        <f t="shared" si="0"/>
        <v>40.232706584393895</v>
      </c>
      <c r="H21" s="1">
        <f t="shared" si="1"/>
        <v>110.07482055908298</v>
      </c>
      <c r="I21" s="1">
        <f>Table2[[#This Row],[AgeScore]]/MAX(G:G)</f>
        <v>0.39872179898021565</v>
      </c>
      <c r="J21" s="1">
        <f>Table2[[#This Row],[MileageScore]]/MAX(H:H)</f>
        <v>0.32260830614352265</v>
      </c>
      <c r="K21" s="1">
        <f>Table2[[#This Row],[AgeScoreNorm]]*0.2+Table2[[#This Row],[MileageScoreNorm]]*0.8</f>
        <v>0.33783100471086125</v>
      </c>
      <c r="L21" s="7">
        <f t="shared" si="2"/>
        <v>1.6891550235543062</v>
      </c>
      <c r="M21" t="s">
        <v>128</v>
      </c>
      <c r="N21" t="s">
        <v>262</v>
      </c>
      <c r="P21" t="s">
        <v>127</v>
      </c>
    </row>
    <row r="22" spans="1:17" x14ac:dyDescent="0.25">
      <c r="A22" t="s">
        <v>50</v>
      </c>
      <c r="B22" s="11">
        <v>2002</v>
      </c>
      <c r="C22" s="13">
        <v>114332</v>
      </c>
      <c r="D22" s="13">
        <v>3990</v>
      </c>
      <c r="E22" s="13">
        <f>Table2[[#This Row],[Price]]/Table2[[#This Row],[PriceToScore]]</f>
        <v>2938.69178046767</v>
      </c>
      <c r="F22" t="s">
        <v>58</v>
      </c>
      <c r="G22" s="1">
        <f t="shared" si="0"/>
        <v>25.118864315095799</v>
      </c>
      <c r="H22" s="1">
        <f t="shared" si="1"/>
        <v>123.89919395477351</v>
      </c>
      <c r="I22" s="1">
        <f>Table2[[#This Row],[AgeScore]]/MAX(G:G)</f>
        <v>0.24893773296226329</v>
      </c>
      <c r="J22" s="1">
        <f>Table2[[#This Row],[MileageScore]]/MAX(H:H)</f>
        <v>0.36312490805145364</v>
      </c>
      <c r="K22" s="1">
        <f>Table2[[#This Row],[AgeScoreNorm]]*0.2+Table2[[#This Row],[MileageScoreNorm]]*0.8</f>
        <v>0.34028747303361556</v>
      </c>
      <c r="L22" s="7">
        <f t="shared" si="2"/>
        <v>1.3577470174041262</v>
      </c>
      <c r="M22" t="s">
        <v>60</v>
      </c>
      <c r="N22" t="s">
        <v>280</v>
      </c>
      <c r="O22" t="s">
        <v>145</v>
      </c>
      <c r="P22" t="s">
        <v>57</v>
      </c>
      <c r="Q22" t="s">
        <v>262</v>
      </c>
    </row>
    <row r="23" spans="1:17" x14ac:dyDescent="0.25">
      <c r="A23" t="s">
        <v>93</v>
      </c>
      <c r="B23" s="11">
        <v>1998</v>
      </c>
      <c r="C23" s="13">
        <v>108230</v>
      </c>
      <c r="D23" s="13">
        <v>4595</v>
      </c>
      <c r="E23" s="13">
        <f>Table2[[#This Row],[Price]]/Table2[[#This Row],[PriceToScore]]</f>
        <v>2891.5308098694563</v>
      </c>
      <c r="F23" t="s">
        <v>140</v>
      </c>
      <c r="G23" s="1">
        <f t="shared" si="0"/>
        <v>40.232706584393895</v>
      </c>
      <c r="H23" s="1">
        <f t="shared" si="1"/>
        <v>113.4896491785958</v>
      </c>
      <c r="I23" s="1">
        <f>Table2[[#This Row],[AgeScore]]/MAX(G:G)</f>
        <v>0.39872179898021565</v>
      </c>
      <c r="J23" s="1">
        <f>Table2[[#This Row],[MileageScore]]/MAX(H:H)</f>
        <v>0.33261651756840649</v>
      </c>
      <c r="K23" s="1">
        <f>Table2[[#This Row],[AgeScoreNorm]]*0.2+Table2[[#This Row],[MileageScoreNorm]]*0.8</f>
        <v>0.3458375738507683</v>
      </c>
      <c r="L23" s="7">
        <f t="shared" si="2"/>
        <v>1.5891236518442804</v>
      </c>
      <c r="M23" t="s">
        <v>139</v>
      </c>
      <c r="N23" t="s">
        <v>292</v>
      </c>
      <c r="O23" t="s">
        <v>94</v>
      </c>
      <c r="P23" t="s">
        <v>138</v>
      </c>
      <c r="Q23" t="s">
        <v>262</v>
      </c>
    </row>
    <row r="24" spans="1:17" x14ac:dyDescent="0.25">
      <c r="A24" t="s">
        <v>26</v>
      </c>
      <c r="B24" s="11">
        <v>1998</v>
      </c>
      <c r="C24" s="13">
        <v>109000</v>
      </c>
      <c r="D24" s="13">
        <v>4450</v>
      </c>
      <c r="E24" s="13">
        <f>Table2[[#This Row],[Price]]/Table2[[#This Row],[PriceToScore]]</f>
        <v>2866.3724477425089</v>
      </c>
      <c r="F24" t="s">
        <v>200</v>
      </c>
      <c r="G24" s="1">
        <f t="shared" si="0"/>
        <v>40.232706584393895</v>
      </c>
      <c r="H24" s="1">
        <f t="shared" si="1"/>
        <v>114.78427532397644</v>
      </c>
      <c r="I24" s="1">
        <f>Table2[[#This Row],[AgeScore]]/MAX(G:G)</f>
        <v>0.39872179898021565</v>
      </c>
      <c r="J24" s="1">
        <f>Table2[[#This Row],[MileageScore]]/MAX(H:H)</f>
        <v>0.3364108198959419</v>
      </c>
      <c r="K24" s="1">
        <f>Table2[[#This Row],[AgeScoreNorm]]*0.2+Table2[[#This Row],[MileageScoreNorm]]*0.8</f>
        <v>0.34887301571279672</v>
      </c>
      <c r="L24" s="7">
        <f t="shared" si="2"/>
        <v>1.5524849199219455</v>
      </c>
      <c r="N24" t="s">
        <v>290</v>
      </c>
      <c r="P24" t="s">
        <v>201</v>
      </c>
    </row>
    <row r="25" spans="1:17" x14ac:dyDescent="0.25">
      <c r="A25" t="s">
        <v>178</v>
      </c>
      <c r="B25" s="10">
        <v>1998</v>
      </c>
      <c r="C25" s="13">
        <v>110000</v>
      </c>
      <c r="D25" s="13">
        <v>5000</v>
      </c>
      <c r="E25" s="13">
        <f>Table2[[#This Row],[Price]]/Table2[[#This Row],[PriceToScore]]</f>
        <v>2834.1908684697914</v>
      </c>
      <c r="F25" t="s">
        <v>256</v>
      </c>
      <c r="G25" s="1">
        <f t="shared" si="0"/>
        <v>40.232706584393895</v>
      </c>
      <c r="H25" s="1">
        <f t="shared" si="1"/>
        <v>116.47381382139639</v>
      </c>
      <c r="I25" s="1">
        <f>Table2[[#This Row],[AgeScore]]/MAX(G:G)</f>
        <v>0.39872179898021565</v>
      </c>
      <c r="J25" s="1">
        <f>Table2[[#This Row],[MileageScore]]/MAX(H:H)</f>
        <v>0.34136253501161051</v>
      </c>
      <c r="K25" s="1">
        <f>Table2[[#This Row],[AgeScoreNorm]]*0.2+Table2[[#This Row],[MileageScoreNorm]]*0.8</f>
        <v>0.35283438780533161</v>
      </c>
      <c r="L25" s="7">
        <f t="shared" si="2"/>
        <v>1.7641719390266581</v>
      </c>
      <c r="M25" s="9"/>
      <c r="N25" s="9"/>
      <c r="P25" t="s">
        <v>255</v>
      </c>
      <c r="Q25" t="s">
        <v>262</v>
      </c>
    </row>
    <row r="26" spans="1:17" x14ac:dyDescent="0.25">
      <c r="A26" t="s">
        <v>43</v>
      </c>
      <c r="B26" s="11">
        <v>2005</v>
      </c>
      <c r="C26" s="13">
        <v>122400</v>
      </c>
      <c r="D26" s="13">
        <v>3990</v>
      </c>
      <c r="E26" s="13">
        <f>Table2[[#This Row],[Price]]/Table2[[#This Row],[PriceToScore]]</f>
        <v>2823.2267627507381</v>
      </c>
      <c r="F26" t="s">
        <v>49</v>
      </c>
      <c r="G26" s="1">
        <f t="shared" si="0"/>
        <v>15.245344971379454</v>
      </c>
      <c r="H26" s="1">
        <f t="shared" si="1"/>
        <v>138.18161636608733</v>
      </c>
      <c r="I26" s="1">
        <f>Table2[[#This Row],[AgeScore]]/MAX(G:G)</f>
        <v>0.15108730903578546</v>
      </c>
      <c r="J26" s="1">
        <f>Table2[[#This Row],[MileageScore]]/MAX(H:H)</f>
        <v>0.40498396426737615</v>
      </c>
      <c r="K26" s="1">
        <f>Table2[[#This Row],[AgeScoreNorm]]*0.2+Table2[[#This Row],[MileageScoreNorm]]*0.8</f>
        <v>0.354204633221058</v>
      </c>
      <c r="L26" s="7">
        <f t="shared" si="2"/>
        <v>1.4132764865520213</v>
      </c>
      <c r="M26" t="s">
        <v>48</v>
      </c>
      <c r="N26" t="s">
        <v>284</v>
      </c>
      <c r="O26" t="s">
        <v>326</v>
      </c>
      <c r="P26" t="s">
        <v>47</v>
      </c>
      <c r="Q26" t="s">
        <v>262</v>
      </c>
    </row>
    <row r="27" spans="1:17" x14ac:dyDescent="0.25">
      <c r="A27" t="s">
        <v>50</v>
      </c>
      <c r="B27" s="11">
        <v>2004</v>
      </c>
      <c r="C27" s="13">
        <v>121063</v>
      </c>
      <c r="D27" s="13">
        <v>4995</v>
      </c>
      <c r="E27" s="13">
        <f>Table2[[#This Row],[Price]]/Table2[[#This Row],[PriceToScore]]</f>
        <v>2818.7089997948301</v>
      </c>
      <c r="F27" t="s">
        <v>102</v>
      </c>
      <c r="G27" s="1">
        <f t="shared" si="0"/>
        <v>18.379173679952551</v>
      </c>
      <c r="H27" s="1">
        <f t="shared" si="1"/>
        <v>135.77452458427308</v>
      </c>
      <c r="I27" s="1">
        <f>Table2[[#This Row],[AgeScore]]/MAX(G:G)</f>
        <v>0.18214477263836587</v>
      </c>
      <c r="J27" s="1">
        <f>Table2[[#This Row],[MileageScore]]/MAX(H:H)</f>
        <v>0.39792923732329472</v>
      </c>
      <c r="K27" s="1">
        <f>Table2[[#This Row],[AgeScoreNorm]]*0.2+Table2[[#This Row],[MileageScoreNorm]]*0.8</f>
        <v>0.354772344386309</v>
      </c>
      <c r="L27" s="7">
        <f t="shared" si="2"/>
        <v>1.7720878602096133</v>
      </c>
      <c r="M27" t="s">
        <v>176</v>
      </c>
      <c r="N27" t="s">
        <v>299</v>
      </c>
      <c r="P27" t="s">
        <v>175</v>
      </c>
    </row>
    <row r="28" spans="1:17" x14ac:dyDescent="0.25">
      <c r="A28" t="s">
        <v>78</v>
      </c>
      <c r="B28" s="10">
        <v>1993</v>
      </c>
      <c r="C28" s="13">
        <v>101316</v>
      </c>
      <c r="D28" s="13">
        <v>3995</v>
      </c>
      <c r="E28" s="13">
        <f>Table2[[#This Row],[Price]]/Table2[[#This Row],[PriceToScore]]</f>
        <v>2764.6700509958896</v>
      </c>
      <c r="F28" t="s">
        <v>102</v>
      </c>
      <c r="G28" s="1">
        <f t="shared" si="0"/>
        <v>61.695720631577657</v>
      </c>
      <c r="H28" s="1">
        <f t="shared" si="1"/>
        <v>102.11389838917948</v>
      </c>
      <c r="I28" s="1">
        <f>Table2[[#This Row],[AgeScore]]/MAX(G:G)</f>
        <v>0.61142863128043867</v>
      </c>
      <c r="J28" s="1">
        <f>Table2[[#This Row],[MileageScore]]/MAX(H:H)</f>
        <v>0.29927636153049952</v>
      </c>
      <c r="K28" s="1">
        <f>Table2[[#This Row],[AgeScoreNorm]]*0.2+Table2[[#This Row],[MileageScoreNorm]]*0.8</f>
        <v>0.36170681548048739</v>
      </c>
      <c r="L28" s="7">
        <f t="shared" si="2"/>
        <v>1.4450187278445472</v>
      </c>
      <c r="M28" t="s">
        <v>101</v>
      </c>
      <c r="O28" t="s">
        <v>103</v>
      </c>
      <c r="P28" t="s">
        <v>100</v>
      </c>
      <c r="Q28" t="s">
        <v>262</v>
      </c>
    </row>
    <row r="29" spans="1:17" x14ac:dyDescent="0.25">
      <c r="A29" t="s">
        <v>93</v>
      </c>
      <c r="B29" s="11">
        <v>1995</v>
      </c>
      <c r="C29" s="13">
        <v>107993</v>
      </c>
      <c r="D29" s="13">
        <v>4995</v>
      </c>
      <c r="E29" s="13">
        <f>Table2[[#This Row],[Price]]/Table2[[#This Row],[PriceToScore]]</f>
        <v>2704.0625179399963</v>
      </c>
      <c r="F29" t="s">
        <v>49</v>
      </c>
      <c r="G29" s="1">
        <f t="shared" si="0"/>
        <v>52.799339527161443</v>
      </c>
      <c r="H29" s="1">
        <f t="shared" si="1"/>
        <v>113.09228250244983</v>
      </c>
      <c r="I29" s="1">
        <f>Table2[[#This Row],[AgeScore]]/MAX(G:G)</f>
        <v>0.52326202804866984</v>
      </c>
      <c r="J29" s="1">
        <f>Table2[[#This Row],[MileageScore]]/MAX(H:H)</f>
        <v>0.33145191162439297</v>
      </c>
      <c r="K29" s="1">
        <f>Table2[[#This Row],[AgeScoreNorm]]*0.2+Table2[[#This Row],[MileageScoreNorm]]*0.8</f>
        <v>0.36981393490924835</v>
      </c>
      <c r="L29" s="7">
        <f t="shared" si="2"/>
        <v>1.8472206048716955</v>
      </c>
      <c r="M29" t="s">
        <v>137</v>
      </c>
      <c r="N29" t="s">
        <v>301</v>
      </c>
      <c r="P29" t="s">
        <v>136</v>
      </c>
    </row>
    <row r="30" spans="1:17" x14ac:dyDescent="0.25">
      <c r="A30" t="s">
        <v>93</v>
      </c>
      <c r="B30">
        <v>1998</v>
      </c>
      <c r="C30" s="13">
        <v>114290</v>
      </c>
      <c r="D30" s="13">
        <v>4500</v>
      </c>
      <c r="E30" s="13">
        <f>Table2[[#This Row],[Price]]/Table2[[#This Row],[PriceToScore]]</f>
        <v>2702.1654811665085</v>
      </c>
      <c r="F30" t="s">
        <v>140</v>
      </c>
      <c r="G30" s="1">
        <f t="shared" si="0"/>
        <v>40.232706584393895</v>
      </c>
      <c r="H30" s="1">
        <f t="shared" si="1"/>
        <v>123.82637874804168</v>
      </c>
      <c r="I30" s="1">
        <f>Table2[[#This Row],[AgeScore]]/MAX(G:G)</f>
        <v>0.39872179898021565</v>
      </c>
      <c r="J30" s="1">
        <f>Table2[[#This Row],[MileageScore]]/MAX(H:H)</f>
        <v>0.36291150056747196</v>
      </c>
      <c r="K30" s="1">
        <f>Table2[[#This Row],[AgeScoreNorm]]*0.2+Table2[[#This Row],[MileageScoreNorm]]*0.8</f>
        <v>0.37007356025002069</v>
      </c>
      <c r="L30" s="7">
        <f t="shared" si="2"/>
        <v>1.6653310211250931</v>
      </c>
      <c r="M30" t="s">
        <v>144</v>
      </c>
      <c r="O30" t="s">
        <v>145</v>
      </c>
      <c r="P30" t="s">
        <v>143</v>
      </c>
      <c r="Q30" t="s">
        <v>262</v>
      </c>
    </row>
    <row r="31" spans="1:17" x14ac:dyDescent="0.25">
      <c r="A31" t="s">
        <v>50</v>
      </c>
      <c r="B31" s="11">
        <v>2000</v>
      </c>
      <c r="C31" s="13">
        <v>120000</v>
      </c>
      <c r="D31" s="13">
        <v>3795</v>
      </c>
      <c r="E31" s="13">
        <f>Table2[[#This Row],[Price]]/Table2[[#This Row],[PriceToScore]]</f>
        <v>2644.4685794956595</v>
      </c>
      <c r="F31" t="s">
        <v>66</v>
      </c>
      <c r="G31" s="1">
        <f t="shared" si="0"/>
        <v>32.423040924494721</v>
      </c>
      <c r="H31" s="1">
        <f t="shared" si="1"/>
        <v>133.87207460757941</v>
      </c>
      <c r="I31" s="1">
        <f>Table2[[#This Row],[AgeScore]]/MAX(G:G)</f>
        <v>0.32132496924376253</v>
      </c>
      <c r="J31" s="1">
        <f>Table2[[#This Row],[MileageScore]]/MAX(H:H)</f>
        <v>0.39235351926727935</v>
      </c>
      <c r="K31" s="1">
        <f>Table2[[#This Row],[AgeScoreNorm]]*0.2+Table2[[#This Row],[MileageScoreNorm]]*0.8</f>
        <v>0.37814780926257602</v>
      </c>
      <c r="L31" s="7">
        <f t="shared" si="2"/>
        <v>1.435070936151476</v>
      </c>
      <c r="N31" t="s">
        <v>285</v>
      </c>
      <c r="P31" t="s">
        <v>210</v>
      </c>
    </row>
    <row r="32" spans="1:17" x14ac:dyDescent="0.25">
      <c r="A32" s="11" t="s">
        <v>50</v>
      </c>
      <c r="B32" s="11">
        <v>2001</v>
      </c>
      <c r="C32" s="13">
        <v>121763</v>
      </c>
      <c r="D32" s="13">
        <v>3488</v>
      </c>
      <c r="E32" s="13">
        <f>Table2[[#This Row],[Price]]/Table2[[#This Row],[PriceToScore]]</f>
        <v>2644.186589257678</v>
      </c>
      <c r="F32" t="s">
        <v>64</v>
      </c>
      <c r="G32" s="1">
        <f t="shared" si="0"/>
        <v>28.704484988067605</v>
      </c>
      <c r="H32" s="1">
        <f t="shared" si="1"/>
        <v>137.03280371156634</v>
      </c>
      <c r="I32" s="1">
        <f>Table2[[#This Row],[AgeScore]]/MAX(G:G)</f>
        <v>0.28447263097338871</v>
      </c>
      <c r="J32" s="1">
        <f>Table2[[#This Row],[MileageScore]]/MAX(H:H)</f>
        <v>0.40161701347273615</v>
      </c>
      <c r="K32" s="1">
        <f>Table2[[#This Row],[AgeScoreNorm]]*0.2+Table2[[#This Row],[MileageScoreNorm]]*0.8</f>
        <v>0.37818813697286668</v>
      </c>
      <c r="L32" s="7">
        <f t="shared" si="2"/>
        <v>1.3191202217613591</v>
      </c>
      <c r="M32" t="s">
        <v>63</v>
      </c>
      <c r="N32" t="s">
        <v>278</v>
      </c>
      <c r="P32" t="s">
        <v>62</v>
      </c>
    </row>
    <row r="33" spans="1:17" x14ac:dyDescent="0.25">
      <c r="A33" t="s">
        <v>26</v>
      </c>
      <c r="B33">
        <v>1995</v>
      </c>
      <c r="C33" s="13">
        <v>111000</v>
      </c>
      <c r="D33" s="13">
        <v>2500</v>
      </c>
      <c r="E33" s="13">
        <f>Table2[[#This Row],[Price]]/Table2[[#This Row],[PriceToScore]]</f>
        <v>2619.6837051580642</v>
      </c>
      <c r="F33" t="s">
        <v>169</v>
      </c>
      <c r="G33" s="1">
        <f t="shared" si="0"/>
        <v>52.799339527161443</v>
      </c>
      <c r="H33" s="1">
        <f t="shared" si="1"/>
        <v>118.17259325208269</v>
      </c>
      <c r="I33" s="1">
        <f>Table2[[#This Row],[AgeScore]]/MAX(G:G)</f>
        <v>0.52326202804866984</v>
      </c>
      <c r="J33" s="1">
        <f>Table2[[#This Row],[MileageScore]]/MAX(H:H)</f>
        <v>0.34634133354029856</v>
      </c>
      <c r="K33" s="1">
        <f>Table2[[#This Row],[AgeScoreNorm]]*0.2+Table2[[#This Row],[MileageScoreNorm]]*0.8</f>
        <v>0.38172547244197286</v>
      </c>
      <c r="L33" s="7">
        <f t="shared" si="2"/>
        <v>0.95431368110493209</v>
      </c>
      <c r="O33" t="s">
        <v>203</v>
      </c>
      <c r="P33" t="s">
        <v>202</v>
      </c>
      <c r="Q33" t="s">
        <v>262</v>
      </c>
    </row>
    <row r="34" spans="1:17" x14ac:dyDescent="0.25">
      <c r="A34" t="s">
        <v>78</v>
      </c>
      <c r="B34" s="10">
        <v>1993</v>
      </c>
      <c r="C34" s="13">
        <v>107126</v>
      </c>
      <c r="D34" s="13">
        <v>3995</v>
      </c>
      <c r="E34" s="13">
        <f>Table2[[#This Row],[Price]]/Table2[[#This Row],[PriceToScore]]</f>
        <v>2603.8317314691167</v>
      </c>
      <c r="F34" t="s">
        <v>49</v>
      </c>
      <c r="G34" s="1">
        <f t="shared" ref="G34:G65" si="3">(2012-B34)^1.4</f>
        <v>61.695720631577657</v>
      </c>
      <c r="H34" s="1">
        <f t="shared" ref="H34:H65" si="4">C34^1.6 / 1000000</f>
        <v>111.64308337869113</v>
      </c>
      <c r="I34" s="1">
        <f>Table2[[#This Row],[AgeScore]]/MAX(G:G)</f>
        <v>0.61142863128043867</v>
      </c>
      <c r="J34" s="1">
        <f>Table2[[#This Row],[MileageScore]]/MAX(H:H)</f>
        <v>0.32720458537661112</v>
      </c>
      <c r="K34" s="1">
        <f>Table2[[#This Row],[AgeScoreNorm]]*0.2+Table2[[#This Row],[MileageScoreNorm]]*0.8</f>
        <v>0.38404939455737663</v>
      </c>
      <c r="L34" s="7">
        <f t="shared" ref="L34:L65" si="5">D34*K34/1000</f>
        <v>1.5342773312567197</v>
      </c>
      <c r="M34" t="s">
        <v>79</v>
      </c>
      <c r="P34" t="s">
        <v>80</v>
      </c>
      <c r="Q34" t="s">
        <v>262</v>
      </c>
    </row>
    <row r="35" spans="1:17" x14ac:dyDescent="0.25">
      <c r="A35" t="s">
        <v>26</v>
      </c>
      <c r="B35" s="11">
        <v>2000</v>
      </c>
      <c r="C35" s="13">
        <v>121559</v>
      </c>
      <c r="D35" s="13">
        <v>3200</v>
      </c>
      <c r="E35" s="13">
        <f>Table2[[#This Row],[Price]]/Table2[[#This Row],[PriceToScore]]</f>
        <v>2599.4431777907012</v>
      </c>
      <c r="F35" t="s">
        <v>206</v>
      </c>
      <c r="G35" s="1">
        <f t="shared" si="3"/>
        <v>32.423040924494721</v>
      </c>
      <c r="H35" s="1">
        <f t="shared" si="4"/>
        <v>136.66565588047067</v>
      </c>
      <c r="I35" s="1">
        <f>Table2[[#This Row],[AgeScore]]/MAX(G:G)</f>
        <v>0.32132496924376253</v>
      </c>
      <c r="J35" s="1">
        <f>Table2[[#This Row],[MileageScore]]/MAX(H:H)</f>
        <v>0.40054097320037912</v>
      </c>
      <c r="K35" s="1">
        <f>Table2[[#This Row],[AgeScoreNorm]]*0.2+Table2[[#This Row],[MileageScoreNorm]]*0.8</f>
        <v>0.38469777240905584</v>
      </c>
      <c r="L35" s="7">
        <f t="shared" si="5"/>
        <v>1.2310328717089787</v>
      </c>
      <c r="M35" t="s">
        <v>328</v>
      </c>
      <c r="N35" t="s">
        <v>277</v>
      </c>
      <c r="O35" t="s">
        <v>329</v>
      </c>
      <c r="P35" t="s">
        <v>205</v>
      </c>
    </row>
    <row r="36" spans="1:17" x14ac:dyDescent="0.25">
      <c r="A36" t="s">
        <v>178</v>
      </c>
      <c r="B36" s="10">
        <v>1999</v>
      </c>
      <c r="C36" s="13">
        <v>120191</v>
      </c>
      <c r="D36" s="13">
        <v>4995</v>
      </c>
      <c r="E36" s="13">
        <f>Table2[[#This Row],[Price]]/Table2[[#This Row],[PriceToScore]]</f>
        <v>2586.8665118490508</v>
      </c>
      <c r="F36" t="s">
        <v>156</v>
      </c>
      <c r="G36" s="1">
        <f t="shared" si="3"/>
        <v>36.2677566665581</v>
      </c>
      <c r="H36" s="1">
        <f t="shared" si="4"/>
        <v>134.21316491595584</v>
      </c>
      <c r="I36" s="1">
        <f>Table2[[#This Row],[AgeScore]]/MAX(G:G)</f>
        <v>0.35942760034633164</v>
      </c>
      <c r="J36" s="1">
        <f>Table2[[#This Row],[MileageScore]]/MAX(H:H)</f>
        <v>0.3933531899101057</v>
      </c>
      <c r="K36" s="1">
        <f>Table2[[#This Row],[AgeScoreNorm]]*0.2+Table2[[#This Row],[MileageScoreNorm]]*0.8</f>
        <v>0.38656807199735094</v>
      </c>
      <c r="L36" s="7">
        <f t="shared" si="5"/>
        <v>1.930907519626768</v>
      </c>
      <c r="M36" t="s">
        <v>186</v>
      </c>
      <c r="P36" t="s">
        <v>185</v>
      </c>
      <c r="Q36" t="s">
        <v>262</v>
      </c>
    </row>
    <row r="37" spans="1:17" x14ac:dyDescent="0.25">
      <c r="A37" t="s">
        <v>50</v>
      </c>
      <c r="B37" s="11">
        <v>1999</v>
      </c>
      <c r="C37" s="13">
        <v>120456</v>
      </c>
      <c r="D37" s="13">
        <v>4900</v>
      </c>
      <c r="E37" s="13">
        <f>Table2[[#This Row],[Price]]/Table2[[#This Row],[PriceToScore]]</f>
        <v>2579.454169157576</v>
      </c>
      <c r="F37" t="s">
        <v>169</v>
      </c>
      <c r="G37" s="1">
        <f t="shared" si="3"/>
        <v>36.2677566665581</v>
      </c>
      <c r="H37" s="1">
        <f t="shared" si="4"/>
        <v>134.68694424580795</v>
      </c>
      <c r="I37" s="1">
        <f>Table2[[#This Row],[AgeScore]]/MAX(G:G)</f>
        <v>0.35942760034633164</v>
      </c>
      <c r="J37" s="1">
        <f>Table2[[#This Row],[MileageScore]]/MAX(H:H)</f>
        <v>0.39474174676909568</v>
      </c>
      <c r="K37" s="1">
        <f>Table2[[#This Row],[AgeScoreNorm]]*0.2+Table2[[#This Row],[MileageScoreNorm]]*0.8</f>
        <v>0.38767891748454292</v>
      </c>
      <c r="L37" s="7">
        <f t="shared" si="5"/>
        <v>1.8996266956742602</v>
      </c>
      <c r="M37" t="s">
        <v>174</v>
      </c>
      <c r="N37" t="s">
        <v>303</v>
      </c>
      <c r="P37" t="s">
        <v>173</v>
      </c>
    </row>
    <row r="38" spans="1:17" x14ac:dyDescent="0.25">
      <c r="A38" t="s">
        <v>26</v>
      </c>
      <c r="B38" s="11">
        <v>2001</v>
      </c>
      <c r="C38" s="13">
        <v>124000</v>
      </c>
      <c r="D38" s="13">
        <v>3600</v>
      </c>
      <c r="E38" s="13">
        <f>Table2[[#This Row],[Price]]/Table2[[#This Row],[PriceToScore]]</f>
        <v>2579.417510829534</v>
      </c>
      <c r="F38" t="s">
        <v>58</v>
      </c>
      <c r="G38" s="1">
        <f t="shared" si="3"/>
        <v>28.704484988067605</v>
      </c>
      <c r="H38" s="1">
        <f t="shared" si="4"/>
        <v>141.08300334404512</v>
      </c>
      <c r="I38" s="1">
        <f>Table2[[#This Row],[AgeScore]]/MAX(G:G)</f>
        <v>0.28447263097338871</v>
      </c>
      <c r="J38" s="1">
        <f>Table2[[#This Row],[MileageScore]]/MAX(H:H)</f>
        <v>0.41348737616186504</v>
      </c>
      <c r="K38" s="1">
        <f>Table2[[#This Row],[AgeScoreNorm]]*0.2+Table2[[#This Row],[MileageScoreNorm]]*0.8</f>
        <v>0.38768442712416984</v>
      </c>
      <c r="L38" s="7">
        <f t="shared" si="5"/>
        <v>1.3956639376470115</v>
      </c>
      <c r="N38" t="s">
        <v>283</v>
      </c>
      <c r="P38" t="s">
        <v>207</v>
      </c>
    </row>
    <row r="39" spans="1:17" x14ac:dyDescent="0.25">
      <c r="A39" t="s">
        <v>178</v>
      </c>
      <c r="B39" s="10">
        <v>2001</v>
      </c>
      <c r="C39" s="13">
        <v>125624</v>
      </c>
      <c r="D39" s="13">
        <v>4498</v>
      </c>
      <c r="E39" s="13">
        <f>Table2[[#This Row],[Price]]/Table2[[#This Row],[PriceToScore]]</f>
        <v>2533.9340425883502</v>
      </c>
      <c r="F39" t="s">
        <v>169</v>
      </c>
      <c r="G39" s="1">
        <f t="shared" si="3"/>
        <v>28.704484988067605</v>
      </c>
      <c r="H39" s="1">
        <f t="shared" si="4"/>
        <v>144.05097041177368</v>
      </c>
      <c r="I39" s="1">
        <f>Table2[[#This Row],[AgeScore]]/MAX(G:G)</f>
        <v>0.28447263097338871</v>
      </c>
      <c r="J39" s="1">
        <f>Table2[[#This Row],[MileageScore]]/MAX(H:H)</f>
        <v>0.4221859216016528</v>
      </c>
      <c r="K39" s="1">
        <f>Table2[[#This Row],[AgeScoreNorm]]*0.2+Table2[[#This Row],[MileageScoreNorm]]*0.8</f>
        <v>0.39464326347599998</v>
      </c>
      <c r="L39" s="7">
        <f t="shared" si="5"/>
        <v>1.7751053991150478</v>
      </c>
      <c r="M39" s="9"/>
      <c r="N39" s="9"/>
      <c r="P39" t="s">
        <v>244</v>
      </c>
      <c r="Q39" t="s">
        <v>262</v>
      </c>
    </row>
    <row r="40" spans="1:17" x14ac:dyDescent="0.25">
      <c r="A40" t="s">
        <v>78</v>
      </c>
      <c r="B40">
        <v>1992</v>
      </c>
      <c r="C40" s="13">
        <v>108000</v>
      </c>
      <c r="D40" s="13">
        <v>2500</v>
      </c>
      <c r="E40" s="13">
        <f>Table2[[#This Row],[Price]]/Table2[[#This Row],[PriceToScore]]</f>
        <v>2521.564717605248</v>
      </c>
      <c r="F40" t="s">
        <v>169</v>
      </c>
      <c r="G40" s="1">
        <f t="shared" si="3"/>
        <v>66.289080346799679</v>
      </c>
      <c r="H40" s="1">
        <f t="shared" si="4"/>
        <v>113.10401157928264</v>
      </c>
      <c r="I40" s="1">
        <f>Table2[[#This Row],[AgeScore]]/MAX(G:G)</f>
        <v>0.65695061586715287</v>
      </c>
      <c r="J40" s="1">
        <f>Table2[[#This Row],[MileageScore]]/MAX(H:H)</f>
        <v>0.33148628731167951</v>
      </c>
      <c r="K40" s="1">
        <f>Table2[[#This Row],[AgeScoreNorm]]*0.2+Table2[[#This Row],[MileageScoreNorm]]*0.8</f>
        <v>0.39657915302277419</v>
      </c>
      <c r="L40" s="7">
        <f t="shared" si="5"/>
        <v>0.9914478825569355</v>
      </c>
      <c r="M40" s="9"/>
      <c r="N40" s="9"/>
      <c r="P40" t="s">
        <v>241</v>
      </c>
      <c r="Q40" t="s">
        <v>262</v>
      </c>
    </row>
    <row r="41" spans="1:17" x14ac:dyDescent="0.25">
      <c r="A41" t="s">
        <v>178</v>
      </c>
      <c r="B41" s="10">
        <v>1990</v>
      </c>
      <c r="C41" s="13">
        <v>106000</v>
      </c>
      <c r="D41" s="13">
        <v>2950</v>
      </c>
      <c r="E41" s="13">
        <f>Table2[[#This Row],[Price]]/Table2[[#This Row],[PriceToScore]]</f>
        <v>2453.8619182771254</v>
      </c>
      <c r="F41" t="s">
        <v>108</v>
      </c>
      <c r="G41" s="1">
        <f t="shared" si="3"/>
        <v>75.75159003283396</v>
      </c>
      <c r="H41" s="1">
        <f t="shared" si="4"/>
        <v>109.77144582172068</v>
      </c>
      <c r="I41" s="1">
        <f>Table2[[#This Row],[AgeScore]]/MAX(G:G)</f>
        <v>0.75072777393552903</v>
      </c>
      <c r="J41" s="1">
        <f>Table2[[#This Row],[MileageScore]]/MAX(H:H)</f>
        <v>0.32171917264641503</v>
      </c>
      <c r="K41" s="1">
        <f>Table2[[#This Row],[AgeScoreNorm]]*0.2+Table2[[#This Row],[MileageScoreNorm]]*0.8</f>
        <v>0.40752089290423787</v>
      </c>
      <c r="L41" s="7">
        <f t="shared" si="5"/>
        <v>1.2021866340675016</v>
      </c>
      <c r="M41" s="9"/>
      <c r="N41" s="9"/>
      <c r="P41" t="s">
        <v>246</v>
      </c>
      <c r="Q41" t="s">
        <v>262</v>
      </c>
    </row>
    <row r="42" spans="1:17" x14ac:dyDescent="0.25">
      <c r="A42" t="s">
        <v>26</v>
      </c>
      <c r="B42" s="11">
        <v>2000</v>
      </c>
      <c r="C42" s="13">
        <v>126963</v>
      </c>
      <c r="D42" s="13">
        <v>4950</v>
      </c>
      <c r="E42" s="13">
        <f>Table2[[#This Row],[Price]]/Table2[[#This Row],[PriceToScore]]</f>
        <v>2452.2298711922481</v>
      </c>
      <c r="F42" t="s">
        <v>126</v>
      </c>
      <c r="G42" s="1">
        <f t="shared" si="3"/>
        <v>32.423040924494721</v>
      </c>
      <c r="H42" s="1">
        <f t="shared" si="4"/>
        <v>146.51546955182877</v>
      </c>
      <c r="I42" s="1">
        <f>Table2[[#This Row],[AgeScore]]/MAX(G:G)</f>
        <v>0.32132496924376253</v>
      </c>
      <c r="J42" s="1">
        <f>Table2[[#This Row],[MileageScore]]/MAX(H:H)</f>
        <v>0.42940889856429604</v>
      </c>
      <c r="K42" s="1">
        <f>Table2[[#This Row],[AgeScoreNorm]]*0.2+Table2[[#This Row],[MileageScoreNorm]]*0.8</f>
        <v>0.40779211270018934</v>
      </c>
      <c r="L42" s="7">
        <f t="shared" si="5"/>
        <v>2.0185709578659372</v>
      </c>
      <c r="M42" t="s">
        <v>125</v>
      </c>
      <c r="N42" t="s">
        <v>309</v>
      </c>
      <c r="P42" t="s">
        <v>124</v>
      </c>
    </row>
    <row r="43" spans="1:17" x14ac:dyDescent="0.25">
      <c r="A43" t="s">
        <v>50</v>
      </c>
      <c r="B43" s="11">
        <v>2007</v>
      </c>
      <c r="C43" s="13">
        <v>140000</v>
      </c>
      <c r="D43" s="13">
        <v>3500</v>
      </c>
      <c r="E43" s="13">
        <f>Table2[[#This Row],[Price]]/Table2[[#This Row],[PriceToScore]]</f>
        <v>2377.8499550492752</v>
      </c>
      <c r="F43" t="s">
        <v>169</v>
      </c>
      <c r="G43" s="1">
        <f t="shared" si="3"/>
        <v>9.5182696935793913</v>
      </c>
      <c r="H43" s="1">
        <f t="shared" si="4"/>
        <v>171.31873426422445</v>
      </c>
      <c r="I43" s="1">
        <f>Table2[[#This Row],[AgeScore]]/MAX(G:G)</f>
        <v>9.4329761470111018E-2</v>
      </c>
      <c r="J43" s="1">
        <f>Table2[[#This Row],[MileageScore]]/MAX(H:H)</f>
        <v>0.50210253708265651</v>
      </c>
      <c r="K43" s="1">
        <f>Table2[[#This Row],[AgeScoreNorm]]*0.2+Table2[[#This Row],[MileageScoreNorm]]*0.8</f>
        <v>0.42054798196014742</v>
      </c>
      <c r="L43" s="7">
        <f t="shared" si="5"/>
        <v>1.471917936860516</v>
      </c>
      <c r="N43" t="s">
        <v>287</v>
      </c>
      <c r="O43" t="s">
        <v>273</v>
      </c>
      <c r="P43" t="s">
        <v>211</v>
      </c>
      <c r="Q43" t="s">
        <v>262</v>
      </c>
    </row>
    <row r="44" spans="1:17" x14ac:dyDescent="0.25">
      <c r="A44" t="s">
        <v>43</v>
      </c>
      <c r="B44" s="10">
        <v>2002</v>
      </c>
      <c r="C44" s="13">
        <v>134000</v>
      </c>
      <c r="D44" s="13">
        <v>3900</v>
      </c>
      <c r="E44" s="13">
        <f>Table2[[#This Row],[Price]]/Table2[[#This Row],[PriceToScore]]</f>
        <v>2356.9237883021992</v>
      </c>
      <c r="F44" t="s">
        <v>140</v>
      </c>
      <c r="G44" s="1">
        <f t="shared" si="3"/>
        <v>25.118864315095799</v>
      </c>
      <c r="H44" s="1">
        <f t="shared" si="4"/>
        <v>159.72308041096048</v>
      </c>
      <c r="I44" s="1">
        <f>Table2[[#This Row],[AgeScore]]/MAX(G:G)</f>
        <v>0.24893773296226329</v>
      </c>
      <c r="J44" s="1">
        <f>Table2[[#This Row],[MileageScore]]/MAX(H:H)</f>
        <v>0.4681178871034164</v>
      </c>
      <c r="K44" s="1">
        <f>Table2[[#This Row],[AgeScoreNorm]]*0.2+Table2[[#This Row],[MileageScoreNorm]]*0.8</f>
        <v>0.42428185627518578</v>
      </c>
      <c r="L44" s="7">
        <f t="shared" si="5"/>
        <v>1.6546992394732245</v>
      </c>
      <c r="P44" t="s">
        <v>218</v>
      </c>
      <c r="Q44" t="s">
        <v>262</v>
      </c>
    </row>
    <row r="45" spans="1:17" x14ac:dyDescent="0.25">
      <c r="A45" t="s">
        <v>93</v>
      </c>
      <c r="B45" s="11">
        <v>1996</v>
      </c>
      <c r="C45" s="13">
        <v>124000</v>
      </c>
      <c r="D45" s="13">
        <v>3200</v>
      </c>
      <c r="E45" s="13">
        <f>Table2[[#This Row],[Price]]/Table2[[#This Row],[PriceToScore]]</f>
        <v>2342.3236257943404</v>
      </c>
      <c r="F45" t="s">
        <v>49</v>
      </c>
      <c r="G45" s="1">
        <f t="shared" si="3"/>
        <v>48.502930128332721</v>
      </c>
      <c r="H45" s="1">
        <f t="shared" si="4"/>
        <v>141.08300334404512</v>
      </c>
      <c r="I45" s="1">
        <f>Table2[[#This Row],[AgeScore]]/MAX(G:G)</f>
        <v>0.48068293680450802</v>
      </c>
      <c r="J45" s="1">
        <f>Table2[[#This Row],[MileageScore]]/MAX(H:H)</f>
        <v>0.41348737616186504</v>
      </c>
      <c r="K45" s="1">
        <f>Table2[[#This Row],[AgeScoreNorm]]*0.2+Table2[[#This Row],[MileageScoreNorm]]*0.8</f>
        <v>0.4269264882903937</v>
      </c>
      <c r="L45" s="7">
        <f t="shared" si="5"/>
        <v>1.3661647625292599</v>
      </c>
      <c r="M45" s="9"/>
      <c r="N45" s="9" t="s">
        <v>281</v>
      </c>
      <c r="O45" t="s">
        <v>330</v>
      </c>
      <c r="P45" t="s">
        <v>228</v>
      </c>
      <c r="Q45" t="s">
        <v>262</v>
      </c>
    </row>
    <row r="46" spans="1:17" x14ac:dyDescent="0.25">
      <c r="A46" t="s">
        <v>50</v>
      </c>
      <c r="B46" s="11">
        <v>2002</v>
      </c>
      <c r="C46" s="13">
        <v>136309</v>
      </c>
      <c r="D46" s="13">
        <v>3200</v>
      </c>
      <c r="E46" s="13">
        <f>Table2[[#This Row],[Price]]/Table2[[#This Row],[PriceToScore]]</f>
        <v>2300.6489323346532</v>
      </c>
      <c r="F46" t="s">
        <v>213</v>
      </c>
      <c r="G46" s="1">
        <f t="shared" si="3"/>
        <v>25.118864315095799</v>
      </c>
      <c r="H46" s="1">
        <f t="shared" si="4"/>
        <v>164.14938151657066</v>
      </c>
      <c r="I46" s="1">
        <f>Table2[[#This Row],[AgeScore]]/MAX(G:G)</f>
        <v>0.24893773296226329</v>
      </c>
      <c r="J46" s="1">
        <f>Table2[[#This Row],[MileageScore]]/MAX(H:H)</f>
        <v>0.4810905314821155</v>
      </c>
      <c r="K46" s="1">
        <f>Table2[[#This Row],[AgeScoreNorm]]*0.2+Table2[[#This Row],[MileageScoreNorm]]*0.8</f>
        <v>0.43465997177814508</v>
      </c>
      <c r="L46" s="7">
        <f t="shared" si="5"/>
        <v>1.3909119096900642</v>
      </c>
      <c r="N46" t="s">
        <v>282</v>
      </c>
      <c r="P46" t="s">
        <v>212</v>
      </c>
    </row>
    <row r="47" spans="1:17" x14ac:dyDescent="0.25">
      <c r="A47" t="s">
        <v>43</v>
      </c>
      <c r="B47" s="10">
        <v>2002</v>
      </c>
      <c r="C47" s="13">
        <v>136804</v>
      </c>
      <c r="D47" s="13">
        <v>5000</v>
      </c>
      <c r="E47" s="13">
        <f>Table2[[#This Row],[Price]]/Table2[[#This Row],[PriceToScore]]</f>
        <v>2288.8603995838607</v>
      </c>
      <c r="F47" t="s">
        <v>33</v>
      </c>
      <c r="G47" s="1">
        <f t="shared" si="3"/>
        <v>25.118864315095799</v>
      </c>
      <c r="H47" s="1">
        <f t="shared" si="4"/>
        <v>165.1041818253515</v>
      </c>
      <c r="I47" s="1">
        <f>Table2[[#This Row],[AgeScore]]/MAX(G:G)</f>
        <v>0.24893773296226329</v>
      </c>
      <c r="J47" s="1">
        <f>Table2[[#This Row],[MileageScore]]/MAX(H:H)</f>
        <v>0.48388886909244816</v>
      </c>
      <c r="K47" s="1">
        <f>Table2[[#This Row],[AgeScoreNorm]]*0.2+Table2[[#This Row],[MileageScoreNorm]]*0.8</f>
        <v>0.4368986418664112</v>
      </c>
      <c r="L47" s="7">
        <f t="shared" si="5"/>
        <v>2.1844932093320559</v>
      </c>
      <c r="M47" t="s">
        <v>153</v>
      </c>
      <c r="P47" t="s">
        <v>152</v>
      </c>
      <c r="Q47" t="s">
        <v>262</v>
      </c>
    </row>
    <row r="48" spans="1:17" x14ac:dyDescent="0.25">
      <c r="A48" t="s">
        <v>43</v>
      </c>
      <c r="B48" s="11">
        <v>2006</v>
      </c>
      <c r="C48" s="13">
        <v>143000</v>
      </c>
      <c r="D48" s="13">
        <v>4999</v>
      </c>
      <c r="E48" s="13">
        <f>Table2[[#This Row],[Price]]/Table2[[#This Row],[PriceToScore]]</f>
        <v>2273.2741664516634</v>
      </c>
      <c r="F48" t="s">
        <v>169</v>
      </c>
      <c r="G48" s="1">
        <f t="shared" si="3"/>
        <v>12.286035066475314</v>
      </c>
      <c r="H48" s="1">
        <f t="shared" si="4"/>
        <v>177.23017240162034</v>
      </c>
      <c r="I48" s="1">
        <f>Table2[[#This Row],[AgeScore]]/MAX(G:G)</f>
        <v>0.12175939477905373</v>
      </c>
      <c r="J48" s="1">
        <f>Table2[[#This Row],[MileageScore]]/MAX(H:H)</f>
        <v>0.51942783486366795</v>
      </c>
      <c r="K48" s="1">
        <f>Table2[[#This Row],[AgeScoreNorm]]*0.2+Table2[[#This Row],[MileageScoreNorm]]*0.8</f>
        <v>0.43989414684674516</v>
      </c>
      <c r="L48" s="7">
        <f t="shared" si="5"/>
        <v>2.1990308400868788</v>
      </c>
      <c r="M48" t="s">
        <v>224</v>
      </c>
      <c r="N48" t="s">
        <v>311</v>
      </c>
      <c r="P48" t="s">
        <v>223</v>
      </c>
    </row>
    <row r="49" spans="1:17" x14ac:dyDescent="0.25">
      <c r="A49" t="s">
        <v>178</v>
      </c>
      <c r="B49" s="10">
        <v>1999</v>
      </c>
      <c r="C49" s="13">
        <v>133000</v>
      </c>
      <c r="D49" s="13">
        <v>4500</v>
      </c>
      <c r="E49" s="13">
        <f>Table2[[#This Row],[Price]]/Table2[[#This Row],[PriceToScore]]</f>
        <v>2262.861828352954</v>
      </c>
      <c r="F49" t="s">
        <v>58</v>
      </c>
      <c r="G49" s="1">
        <f t="shared" si="3"/>
        <v>36.2677566665581</v>
      </c>
      <c r="H49" s="1">
        <f t="shared" si="4"/>
        <v>157.82021313117136</v>
      </c>
      <c r="I49" s="1">
        <f>Table2[[#This Row],[AgeScore]]/MAX(G:G)</f>
        <v>0.35942760034633164</v>
      </c>
      <c r="J49" s="1">
        <f>Table2[[#This Row],[MileageScore]]/MAX(H:H)</f>
        <v>0.46254094601161422</v>
      </c>
      <c r="K49" s="1">
        <f>Table2[[#This Row],[AgeScoreNorm]]*0.2+Table2[[#This Row],[MileageScoreNorm]]*0.8</f>
        <v>0.44191827687855773</v>
      </c>
      <c r="L49" s="7">
        <f t="shared" si="5"/>
        <v>1.9886322459535097</v>
      </c>
      <c r="M49" s="9"/>
      <c r="N49" s="9"/>
      <c r="P49" t="s">
        <v>248</v>
      </c>
      <c r="Q49" t="s">
        <v>262</v>
      </c>
    </row>
    <row r="50" spans="1:17" x14ac:dyDescent="0.25">
      <c r="A50" t="s">
        <v>26</v>
      </c>
      <c r="B50" s="11">
        <v>2001</v>
      </c>
      <c r="C50" s="13">
        <v>136494</v>
      </c>
      <c r="D50" s="13">
        <v>4000</v>
      </c>
      <c r="E50" s="13">
        <f>Table2[[#This Row],[Price]]/Table2[[#This Row],[PriceToScore]]</f>
        <v>2259.3608108887452</v>
      </c>
      <c r="F50" t="s">
        <v>30</v>
      </c>
      <c r="G50" s="1">
        <f t="shared" si="3"/>
        <v>28.704484988067605</v>
      </c>
      <c r="H50" s="1">
        <f t="shared" si="4"/>
        <v>164.50598303724337</v>
      </c>
      <c r="I50" s="1">
        <f>Table2[[#This Row],[AgeScore]]/MAX(G:G)</f>
        <v>0.28447263097338871</v>
      </c>
      <c r="J50" s="1">
        <f>Table2[[#This Row],[MileageScore]]/MAX(H:H)</f>
        <v>0.48213566252996198</v>
      </c>
      <c r="K50" s="1">
        <f>Table2[[#This Row],[AgeScoreNorm]]*0.2+Table2[[#This Row],[MileageScoreNorm]]*0.8</f>
        <v>0.44260305621864737</v>
      </c>
      <c r="L50" s="7">
        <f t="shared" si="5"/>
        <v>1.7704122248745895</v>
      </c>
      <c r="M50" t="s">
        <v>31</v>
      </c>
      <c r="N50" t="s">
        <v>298</v>
      </c>
      <c r="O50" t="s">
        <v>28</v>
      </c>
      <c r="P50" t="s">
        <v>32</v>
      </c>
    </row>
    <row r="51" spans="1:17" x14ac:dyDescent="0.25">
      <c r="A51" t="s">
        <v>78</v>
      </c>
      <c r="B51">
        <v>1993</v>
      </c>
      <c r="C51" s="13">
        <v>121699</v>
      </c>
      <c r="D51" s="13">
        <v>3995</v>
      </c>
      <c r="E51" s="13">
        <f>Table2[[#This Row],[Price]]/Table2[[#This Row],[PriceToScore]]</f>
        <v>2255.7620004962037</v>
      </c>
      <c r="F51" t="s">
        <v>49</v>
      </c>
      <c r="G51" s="1">
        <f t="shared" si="3"/>
        <v>61.695720631577657</v>
      </c>
      <c r="H51" s="1">
        <f t="shared" si="4"/>
        <v>136.91758031606147</v>
      </c>
      <c r="I51" s="1">
        <f>Table2[[#This Row],[AgeScore]]/MAX(G:G)</f>
        <v>0.61142863128043867</v>
      </c>
      <c r="J51" s="1">
        <f>Table2[[#This Row],[MileageScore]]/MAX(H:H)</f>
        <v>0.40127931567533681</v>
      </c>
      <c r="K51" s="1">
        <f>Table2[[#This Row],[AgeScoreNorm]]*0.2+Table2[[#This Row],[MileageScoreNorm]]*0.8</f>
        <v>0.44330917879635723</v>
      </c>
      <c r="L51" s="7">
        <f t="shared" si="5"/>
        <v>1.7710201692914471</v>
      </c>
      <c r="M51" t="s">
        <v>105</v>
      </c>
      <c r="O51" t="s">
        <v>94</v>
      </c>
      <c r="P51" t="s">
        <v>104</v>
      </c>
      <c r="Q51" t="s">
        <v>262</v>
      </c>
    </row>
    <row r="52" spans="1:17" x14ac:dyDescent="0.25">
      <c r="A52" t="s">
        <v>50</v>
      </c>
      <c r="B52">
        <v>2005</v>
      </c>
      <c r="C52" s="13">
        <v>145000</v>
      </c>
      <c r="D52" s="13">
        <v>3900</v>
      </c>
      <c r="E52" s="13">
        <f>Table2[[#This Row],[Price]]/Table2[[#This Row],[PriceToScore]]</f>
        <v>2197.3312377973311</v>
      </c>
      <c r="F52" t="s">
        <v>217</v>
      </c>
      <c r="G52" s="1">
        <f t="shared" si="3"/>
        <v>15.245344971379454</v>
      </c>
      <c r="H52" s="1">
        <f t="shared" si="4"/>
        <v>181.21277191011254</v>
      </c>
      <c r="I52" s="1">
        <f>Table2[[#This Row],[AgeScore]]/MAX(G:G)</f>
        <v>0.15108730903578546</v>
      </c>
      <c r="J52" s="1">
        <f>Table2[[#This Row],[MileageScore]]/MAX(H:H)</f>
        <v>0.53110007448174723</v>
      </c>
      <c r="K52" s="1">
        <f>Table2[[#This Row],[AgeScoreNorm]]*0.2+Table2[[#This Row],[MileageScoreNorm]]*0.8</f>
        <v>0.45509752139255488</v>
      </c>
      <c r="L52" s="7">
        <f t="shared" si="5"/>
        <v>1.7748803334309642</v>
      </c>
      <c r="O52" t="s">
        <v>145</v>
      </c>
      <c r="P52" t="s">
        <v>216</v>
      </c>
      <c r="Q52" t="s">
        <v>262</v>
      </c>
    </row>
    <row r="53" spans="1:17" x14ac:dyDescent="0.25">
      <c r="A53" t="s">
        <v>50</v>
      </c>
      <c r="B53" s="11">
        <v>1999</v>
      </c>
      <c r="C53" s="13">
        <v>136318</v>
      </c>
      <c r="D53" s="13">
        <v>3991</v>
      </c>
      <c r="E53" s="13">
        <f>Table2[[#This Row],[Price]]/Table2[[#This Row],[PriceToScore]]</f>
        <v>2189.1485423095273</v>
      </c>
      <c r="F53" t="s">
        <v>66</v>
      </c>
      <c r="G53" s="1">
        <f t="shared" si="3"/>
        <v>36.2677566665581</v>
      </c>
      <c r="H53" s="1">
        <f t="shared" si="4"/>
        <v>164.16672298275699</v>
      </c>
      <c r="I53" s="1">
        <f>Table2[[#This Row],[AgeScore]]/MAX(G:G)</f>
        <v>0.35942760034633164</v>
      </c>
      <c r="J53" s="1">
        <f>Table2[[#This Row],[MileageScore]]/MAX(H:H)</f>
        <v>0.48114135601223063</v>
      </c>
      <c r="K53" s="1">
        <f>Table2[[#This Row],[AgeScoreNorm]]*0.2+Table2[[#This Row],[MileageScoreNorm]]*0.8</f>
        <v>0.45679860487905088</v>
      </c>
      <c r="L53" s="7">
        <f t="shared" si="5"/>
        <v>1.8230832320722921</v>
      </c>
      <c r="M53" t="s">
        <v>67</v>
      </c>
      <c r="N53" t="s">
        <v>300</v>
      </c>
      <c r="O53" t="s">
        <v>68</v>
      </c>
      <c r="P53" t="s">
        <v>65</v>
      </c>
    </row>
    <row r="54" spans="1:17" x14ac:dyDescent="0.25">
      <c r="A54" t="s">
        <v>93</v>
      </c>
      <c r="B54" s="11">
        <v>1998</v>
      </c>
      <c r="C54" s="13">
        <v>135000</v>
      </c>
      <c r="D54" s="13">
        <v>3500</v>
      </c>
      <c r="E54" s="13">
        <f>Table2[[#This Row],[Price]]/Table2[[#This Row],[PriceToScore]]</f>
        <v>2179.9779108479738</v>
      </c>
      <c r="F54" t="s">
        <v>232</v>
      </c>
      <c r="G54" s="1">
        <f t="shared" si="3"/>
        <v>40.232706584393895</v>
      </c>
      <c r="H54" s="1">
        <f t="shared" si="4"/>
        <v>161.63448715141524</v>
      </c>
      <c r="I54" s="1">
        <f>Table2[[#This Row],[AgeScore]]/MAX(G:G)</f>
        <v>0.39872179898021565</v>
      </c>
      <c r="J54" s="1">
        <f>Table2[[#This Row],[MileageScore]]/MAX(H:H)</f>
        <v>0.47371985572582664</v>
      </c>
      <c r="K54" s="1">
        <f>Table2[[#This Row],[AgeScoreNorm]]*0.2+Table2[[#This Row],[MileageScoreNorm]]*0.8</f>
        <v>0.45872024437670444</v>
      </c>
      <c r="L54" s="7">
        <f t="shared" si="5"/>
        <v>1.6055208553184654</v>
      </c>
      <c r="M54" s="9"/>
      <c r="N54" s="9" t="s">
        <v>293</v>
      </c>
      <c r="P54" t="s">
        <v>231</v>
      </c>
    </row>
    <row r="55" spans="1:17" x14ac:dyDescent="0.25">
      <c r="A55" t="s">
        <v>178</v>
      </c>
      <c r="B55" s="10">
        <v>1997</v>
      </c>
      <c r="C55" s="13">
        <v>133866</v>
      </c>
      <c r="D55" s="13">
        <v>3990</v>
      </c>
      <c r="E55" s="13">
        <f>Table2[[#This Row],[Price]]/Table2[[#This Row],[PriceToScore]]</f>
        <v>2165.7846077744134</v>
      </c>
      <c r="F55" t="s">
        <v>58</v>
      </c>
      <c r="G55" s="1">
        <f t="shared" si="3"/>
        <v>44.312654085941638</v>
      </c>
      <c r="H55" s="1">
        <f t="shared" si="4"/>
        <v>159.46760015960743</v>
      </c>
      <c r="I55" s="1">
        <f>Table2[[#This Row],[AgeScore]]/MAX(G:G)</f>
        <v>0.43915566847765009</v>
      </c>
      <c r="J55" s="1">
        <f>Table2[[#This Row],[MileageScore]]/MAX(H:H)</f>
        <v>0.46736912321060686</v>
      </c>
      <c r="K55" s="1">
        <f>Table2[[#This Row],[AgeScoreNorm]]*0.2+Table2[[#This Row],[MileageScoreNorm]]*0.8</f>
        <v>0.46172643226401555</v>
      </c>
      <c r="L55" s="7">
        <f t="shared" si="5"/>
        <v>1.8422884647334219</v>
      </c>
      <c r="M55" t="s">
        <v>188</v>
      </c>
      <c r="P55" t="s">
        <v>187</v>
      </c>
      <c r="Q55" t="s">
        <v>262</v>
      </c>
    </row>
    <row r="56" spans="1:17" x14ac:dyDescent="0.25">
      <c r="A56" t="s">
        <v>78</v>
      </c>
      <c r="B56" s="10">
        <v>1999</v>
      </c>
      <c r="C56" s="13">
        <v>138162</v>
      </c>
      <c r="D56" s="13">
        <v>4500</v>
      </c>
      <c r="E56" s="13">
        <f>Table2[[#This Row],[Price]]/Table2[[#This Row],[PriceToScore]]</f>
        <v>2149.7830264074241</v>
      </c>
      <c r="F56" t="s">
        <v>33</v>
      </c>
      <c r="G56" s="1">
        <f t="shared" si="3"/>
        <v>36.2677566665581</v>
      </c>
      <c r="H56" s="1">
        <f t="shared" si="4"/>
        <v>167.73426043403876</v>
      </c>
      <c r="I56" s="1">
        <f>Table2[[#This Row],[AgeScore]]/MAX(G:G)</f>
        <v>0.35942760034633164</v>
      </c>
      <c r="J56" s="1">
        <f>Table2[[#This Row],[MileageScore]]/MAX(H:H)</f>
        <v>0.49159712789917032</v>
      </c>
      <c r="K56" s="1">
        <f>Table2[[#This Row],[AgeScoreNorm]]*0.2+Table2[[#This Row],[MileageScoreNorm]]*0.8</f>
        <v>0.46516322238860264</v>
      </c>
      <c r="L56" s="7">
        <f t="shared" si="5"/>
        <v>2.0932345007487121</v>
      </c>
      <c r="M56" t="s">
        <v>130</v>
      </c>
      <c r="P56" t="s">
        <v>129</v>
      </c>
      <c r="Q56" t="s">
        <v>262</v>
      </c>
    </row>
    <row r="57" spans="1:17" x14ac:dyDescent="0.25">
      <c r="A57" t="s">
        <v>78</v>
      </c>
      <c r="B57" s="11">
        <v>1996</v>
      </c>
      <c r="C57" s="13">
        <v>134431</v>
      </c>
      <c r="D57" s="13">
        <v>1800</v>
      </c>
      <c r="E57" s="13">
        <f>Table2[[#This Row],[Price]]/Table2[[#This Row],[PriceToScore]]</f>
        <v>2116.1333821261164</v>
      </c>
      <c r="F57" t="s">
        <v>237</v>
      </c>
      <c r="G57" s="1">
        <f t="shared" si="3"/>
        <v>48.502930128332721</v>
      </c>
      <c r="H57" s="1">
        <f t="shared" si="4"/>
        <v>160.54585110098481</v>
      </c>
      <c r="I57" s="1">
        <f>Table2[[#This Row],[AgeScore]]/MAX(G:G)</f>
        <v>0.48068293680450802</v>
      </c>
      <c r="J57" s="1">
        <f>Table2[[#This Row],[MileageScore]]/MAX(H:H)</f>
        <v>0.47052927108119735</v>
      </c>
      <c r="K57" s="1">
        <f>Table2[[#This Row],[AgeScoreNorm]]*0.2+Table2[[#This Row],[MileageScoreNorm]]*0.8</f>
        <v>0.47256000422585953</v>
      </c>
      <c r="L57" s="7">
        <f t="shared" si="5"/>
        <v>0.8506080076065472</v>
      </c>
      <c r="M57" s="9"/>
      <c r="N57" s="9"/>
      <c r="O57" t="s">
        <v>269</v>
      </c>
      <c r="P57" t="s">
        <v>238</v>
      </c>
      <c r="Q57" t="s">
        <v>262</v>
      </c>
    </row>
    <row r="58" spans="1:17" x14ac:dyDescent="0.25">
      <c r="A58" t="s">
        <v>50</v>
      </c>
      <c r="B58" s="11">
        <v>2006</v>
      </c>
      <c r="C58" s="13">
        <v>151559</v>
      </c>
      <c r="D58" s="13">
        <v>5000</v>
      </c>
      <c r="E58" s="13">
        <f>Table2[[#This Row],[Price]]/Table2[[#This Row],[PriceToScore]]</f>
        <v>2081.6093843650074</v>
      </c>
      <c r="F58" t="s">
        <v>33</v>
      </c>
      <c r="G58" s="1">
        <f t="shared" si="3"/>
        <v>12.286035066475314</v>
      </c>
      <c r="H58" s="1">
        <f t="shared" si="4"/>
        <v>194.50499993558685</v>
      </c>
      <c r="I58" s="1">
        <f>Table2[[#This Row],[AgeScore]]/MAX(G:G)</f>
        <v>0.12175939477905373</v>
      </c>
      <c r="J58" s="1">
        <f>Table2[[#This Row],[MileageScore]]/MAX(H:H)</f>
        <v>0.57005705979765819</v>
      </c>
      <c r="K58" s="1">
        <f>Table2[[#This Row],[AgeScoreNorm]]*0.2+Table2[[#This Row],[MileageScoreNorm]]*0.8</f>
        <v>0.48039752679393732</v>
      </c>
      <c r="L58" s="7">
        <f t="shared" si="5"/>
        <v>2.4019876339696866</v>
      </c>
      <c r="M58" t="s">
        <v>122</v>
      </c>
      <c r="N58" t="s">
        <v>317</v>
      </c>
      <c r="P58" t="s">
        <v>123</v>
      </c>
    </row>
    <row r="59" spans="1:17" x14ac:dyDescent="0.25">
      <c r="A59" t="s">
        <v>43</v>
      </c>
      <c r="B59" s="11">
        <v>2006</v>
      </c>
      <c r="C59" s="13">
        <v>151559</v>
      </c>
      <c r="D59" s="13">
        <v>5000</v>
      </c>
      <c r="E59" s="13">
        <f>Table2[[#This Row],[Price]]/Table2[[#This Row],[PriceToScore]]</f>
        <v>2081.6093843650074</v>
      </c>
      <c r="F59" t="s">
        <v>33</v>
      </c>
      <c r="G59" s="1">
        <f t="shared" si="3"/>
        <v>12.286035066475314</v>
      </c>
      <c r="H59" s="1">
        <f t="shared" si="4"/>
        <v>194.50499993558685</v>
      </c>
      <c r="I59" s="1">
        <f>Table2[[#This Row],[AgeScore]]/MAX(G:G)</f>
        <v>0.12175939477905373</v>
      </c>
      <c r="J59" s="1">
        <f>Table2[[#This Row],[MileageScore]]/MAX(H:H)</f>
        <v>0.57005705979765819</v>
      </c>
      <c r="K59" s="1">
        <f>Table2[[#This Row],[AgeScoreNorm]]*0.2+Table2[[#This Row],[MileageScoreNorm]]*0.8</f>
        <v>0.48039752679393732</v>
      </c>
      <c r="L59" s="7">
        <f t="shared" si="5"/>
        <v>2.4019876339696866</v>
      </c>
      <c r="M59" t="s">
        <v>121</v>
      </c>
      <c r="N59" t="s">
        <v>318</v>
      </c>
      <c r="P59" t="s">
        <v>154</v>
      </c>
    </row>
    <row r="60" spans="1:17" x14ac:dyDescent="0.25">
      <c r="A60" t="s">
        <v>178</v>
      </c>
      <c r="B60" s="10">
        <v>1998</v>
      </c>
      <c r="C60" s="13">
        <v>140000</v>
      </c>
      <c r="D60" s="13">
        <v>4300</v>
      </c>
      <c r="E60" s="13">
        <f>Table2[[#This Row],[Price]]/Table2[[#This Row],[PriceToScore]]</f>
        <v>2077.1607495741209</v>
      </c>
      <c r="F60" t="s">
        <v>169</v>
      </c>
      <c r="G60" s="1">
        <f t="shared" si="3"/>
        <v>40.232706584393895</v>
      </c>
      <c r="H60" s="1">
        <f t="shared" si="4"/>
        <v>171.31873426422445</v>
      </c>
      <c r="I60" s="1">
        <f>Table2[[#This Row],[AgeScore]]/MAX(G:G)</f>
        <v>0.39872179898021565</v>
      </c>
      <c r="J60" s="1">
        <f>Table2[[#This Row],[MileageScore]]/MAX(H:H)</f>
        <v>0.50210253708265651</v>
      </c>
      <c r="K60" s="1">
        <f>Table2[[#This Row],[AgeScoreNorm]]*0.2+Table2[[#This Row],[MileageScoreNorm]]*0.8</f>
        <v>0.48142638946216831</v>
      </c>
      <c r="L60" s="7">
        <f t="shared" si="5"/>
        <v>2.0701334746873234</v>
      </c>
      <c r="M60" s="9"/>
      <c r="N60" s="9"/>
      <c r="P60" t="s">
        <v>249</v>
      </c>
      <c r="Q60" t="s">
        <v>262</v>
      </c>
    </row>
    <row r="61" spans="1:17" x14ac:dyDescent="0.25">
      <c r="A61" t="s">
        <v>26</v>
      </c>
      <c r="B61" s="11">
        <v>1998</v>
      </c>
      <c r="C61" s="13">
        <v>140164</v>
      </c>
      <c r="D61" s="13">
        <v>3500</v>
      </c>
      <c r="E61" s="13">
        <f>Table2[[#This Row],[Price]]/Table2[[#This Row],[PriceToScore]]</f>
        <v>2073.9163665741526</v>
      </c>
      <c r="F61" t="s">
        <v>33</v>
      </c>
      <c r="G61" s="1">
        <f t="shared" si="3"/>
        <v>40.232706584393895</v>
      </c>
      <c r="H61" s="1">
        <f t="shared" si="4"/>
        <v>171.63994734663169</v>
      </c>
      <c r="I61" s="1">
        <f>Table2[[#This Row],[AgeScore]]/MAX(G:G)</f>
        <v>0.39872179898021565</v>
      </c>
      <c r="J61" s="1">
        <f>Table2[[#This Row],[MileageScore]]/MAX(H:H)</f>
        <v>0.5030439513670516</v>
      </c>
      <c r="K61" s="1">
        <f>Table2[[#This Row],[AgeScoreNorm]]*0.2+Table2[[#This Row],[MileageScoreNorm]]*0.8</f>
        <v>0.48217952088968441</v>
      </c>
      <c r="L61" s="7">
        <f t="shared" si="5"/>
        <v>1.6876283231138955</v>
      </c>
      <c r="M61" t="s">
        <v>34</v>
      </c>
      <c r="N61" t="s">
        <v>296</v>
      </c>
      <c r="P61" t="s">
        <v>35</v>
      </c>
    </row>
    <row r="62" spans="1:17" x14ac:dyDescent="0.25">
      <c r="A62" t="s">
        <v>178</v>
      </c>
      <c r="B62" s="10">
        <v>1996</v>
      </c>
      <c r="C62" s="13">
        <v>138000</v>
      </c>
      <c r="D62" s="13">
        <v>3500</v>
      </c>
      <c r="E62" s="13">
        <f>Table2[[#This Row],[Price]]/Table2[[#This Row],[PriceToScore]]</f>
        <v>2046.3425486597084</v>
      </c>
      <c r="F62" t="s">
        <v>112</v>
      </c>
      <c r="G62" s="1">
        <f t="shared" si="3"/>
        <v>48.502930128332721</v>
      </c>
      <c r="H62" s="1">
        <f t="shared" si="4"/>
        <v>167.4196918515122</v>
      </c>
      <c r="I62" s="1">
        <f>Table2[[#This Row],[AgeScore]]/MAX(G:G)</f>
        <v>0.48068293680450802</v>
      </c>
      <c r="J62" s="1">
        <f>Table2[[#This Row],[MileageScore]]/MAX(H:H)</f>
        <v>0.49067518737672</v>
      </c>
      <c r="K62" s="1">
        <f>Table2[[#This Row],[AgeScoreNorm]]*0.2+Table2[[#This Row],[MileageScoreNorm]]*0.8</f>
        <v>0.48867673726227767</v>
      </c>
      <c r="L62" s="7">
        <f t="shared" si="5"/>
        <v>1.7103685804179718</v>
      </c>
      <c r="M62" s="9"/>
      <c r="N62" s="9"/>
      <c r="P62" t="s">
        <v>253</v>
      </c>
      <c r="Q62" t="s">
        <v>262</v>
      </c>
    </row>
    <row r="63" spans="1:17" x14ac:dyDescent="0.25">
      <c r="A63" t="s">
        <v>93</v>
      </c>
      <c r="B63">
        <v>2000</v>
      </c>
      <c r="C63" s="13">
        <v>145000</v>
      </c>
      <c r="D63" s="13">
        <v>3550</v>
      </c>
      <c r="E63" s="13">
        <f>Table2[[#This Row],[Price]]/Table2[[#This Row],[PriceToScore]]</f>
        <v>2044.3833439166567</v>
      </c>
      <c r="G63" s="1">
        <f t="shared" si="3"/>
        <v>32.423040924494721</v>
      </c>
      <c r="H63" s="1">
        <f t="shared" si="4"/>
        <v>181.21277191011254</v>
      </c>
      <c r="I63" s="1">
        <f>Table2[[#This Row],[AgeScore]]/MAX(G:G)</f>
        <v>0.32132496924376253</v>
      </c>
      <c r="J63" s="1">
        <f>Table2[[#This Row],[MileageScore]]/MAX(H:H)</f>
        <v>0.53110007448174723</v>
      </c>
      <c r="K63" s="1">
        <f>Table2[[#This Row],[AgeScoreNorm]]*0.2+Table2[[#This Row],[MileageScoreNorm]]*0.8</f>
        <v>0.48914505343415032</v>
      </c>
      <c r="L63" s="7">
        <f t="shared" si="5"/>
        <v>1.7364649396912337</v>
      </c>
      <c r="M63" s="9"/>
      <c r="N63" s="9"/>
      <c r="O63" t="s">
        <v>145</v>
      </c>
      <c r="P63" t="s">
        <v>230</v>
      </c>
      <c r="Q63" t="s">
        <v>262</v>
      </c>
    </row>
    <row r="64" spans="1:17" x14ac:dyDescent="0.25">
      <c r="A64" t="s">
        <v>178</v>
      </c>
      <c r="B64" s="10">
        <v>1997</v>
      </c>
      <c r="C64" s="13">
        <v>140081</v>
      </c>
      <c r="D64" s="13">
        <v>4995</v>
      </c>
      <c r="E64" s="13">
        <f>Table2[[#This Row],[Price]]/Table2[[#This Row],[PriceToScore]]</f>
        <v>2041.2951115027481</v>
      </c>
      <c r="F64" t="s">
        <v>140</v>
      </c>
      <c r="G64" s="1">
        <f t="shared" si="3"/>
        <v>44.312654085941638</v>
      </c>
      <c r="H64" s="1">
        <f t="shared" si="4"/>
        <v>171.47735398889495</v>
      </c>
      <c r="I64" s="1">
        <f>Table2[[#This Row],[AgeScore]]/MAX(G:G)</f>
        <v>0.43915566847765009</v>
      </c>
      <c r="J64" s="1">
        <f>Table2[[#This Row],[MileageScore]]/MAX(H:H)</f>
        <v>0.50256742124451115</v>
      </c>
      <c r="K64" s="1">
        <f>Table2[[#This Row],[AgeScoreNorm]]*0.2+Table2[[#This Row],[MileageScoreNorm]]*0.8</f>
        <v>0.48988507069113896</v>
      </c>
      <c r="L64" s="7">
        <f t="shared" si="5"/>
        <v>2.4469759281022387</v>
      </c>
      <c r="M64" t="s">
        <v>181</v>
      </c>
      <c r="P64" t="s">
        <v>180</v>
      </c>
      <c r="Q64" t="s">
        <v>262</v>
      </c>
    </row>
    <row r="65" spans="1:17" x14ac:dyDescent="0.25">
      <c r="A65" t="s">
        <v>50</v>
      </c>
      <c r="B65" s="11">
        <v>2003</v>
      </c>
      <c r="C65" s="13">
        <v>149821</v>
      </c>
      <c r="D65" s="13">
        <v>3990</v>
      </c>
      <c r="E65" s="13">
        <f>Table2[[#This Row],[Price]]/Table2[[#This Row],[PriceToScore]]</f>
        <v>2038.0438905574392</v>
      </c>
      <c r="F65" t="s">
        <v>44</v>
      </c>
      <c r="G65" s="1">
        <f t="shared" si="3"/>
        <v>21.674022167526225</v>
      </c>
      <c r="H65" s="1">
        <f t="shared" si="4"/>
        <v>190.94852430851009</v>
      </c>
      <c r="I65" s="1">
        <f>Table2[[#This Row],[AgeScore]]/MAX(G:G)</f>
        <v>0.21479800499241802</v>
      </c>
      <c r="J65" s="1">
        <f>Table2[[#This Row],[MileageScore]]/MAX(H:H)</f>
        <v>0.55963370800780798</v>
      </c>
      <c r="K65" s="1">
        <f>Table2[[#This Row],[AgeScoreNorm]]*0.2+Table2[[#This Row],[MileageScoreNorm]]*0.8</f>
        <v>0.49066656740473003</v>
      </c>
      <c r="L65" s="7">
        <f t="shared" si="5"/>
        <v>1.9577596039448728</v>
      </c>
      <c r="M65" t="s">
        <v>52</v>
      </c>
      <c r="N65" t="s">
        <v>306</v>
      </c>
      <c r="P65" t="s">
        <v>51</v>
      </c>
    </row>
    <row r="66" spans="1:17" x14ac:dyDescent="0.25">
      <c r="A66" t="s">
        <v>78</v>
      </c>
      <c r="B66" s="11">
        <v>1997</v>
      </c>
      <c r="C66" s="13">
        <v>140685</v>
      </c>
      <c r="D66" s="13">
        <v>2488</v>
      </c>
      <c r="E66" s="13">
        <f>Table2[[#This Row],[Price]]/Table2[[#This Row],[PriceToScore]]</f>
        <v>2029.7876508248057</v>
      </c>
      <c r="F66" t="s">
        <v>108</v>
      </c>
      <c r="G66" s="1">
        <f t="shared" ref="G66:G97" si="6">(2012-B66)^1.4</f>
        <v>44.312654085941638</v>
      </c>
      <c r="H66" s="1">
        <f t="shared" ref="H66:H97" si="7">C66^1.6 / 1000000</f>
        <v>172.66188259237538</v>
      </c>
      <c r="I66" s="1">
        <f>Table2[[#This Row],[AgeScore]]/MAX(G:G)</f>
        <v>0.43915566847765009</v>
      </c>
      <c r="J66" s="1">
        <f>Table2[[#This Row],[MileageScore]]/MAX(H:H)</f>
        <v>0.50603904867398541</v>
      </c>
      <c r="K66" s="1">
        <f>Table2[[#This Row],[AgeScoreNorm]]*0.2+Table2[[#This Row],[MileageScoreNorm]]*0.8</f>
        <v>0.4926623726347184</v>
      </c>
      <c r="L66" s="7">
        <f t="shared" ref="L66:L97" si="8">D66*K66/1000</f>
        <v>1.2257439831151793</v>
      </c>
      <c r="M66" t="s">
        <v>107</v>
      </c>
      <c r="O66" t="s">
        <v>274</v>
      </c>
      <c r="P66" t="s">
        <v>106</v>
      </c>
      <c r="Q66" t="s">
        <v>262</v>
      </c>
    </row>
    <row r="67" spans="1:17" x14ac:dyDescent="0.25">
      <c r="A67" t="s">
        <v>178</v>
      </c>
      <c r="B67" s="10">
        <v>1998</v>
      </c>
      <c r="C67" s="13">
        <v>142748</v>
      </c>
      <c r="D67" s="13">
        <v>4990</v>
      </c>
      <c r="E67" s="13">
        <f>Table2[[#This Row],[Price]]/Table2[[#This Row],[PriceToScore]]</f>
        <v>2023.8179392818206</v>
      </c>
      <c r="F67" t="s">
        <v>156</v>
      </c>
      <c r="G67" s="1">
        <f t="shared" si="6"/>
        <v>40.232706584393895</v>
      </c>
      <c r="H67" s="1">
        <f t="shared" si="7"/>
        <v>176.7307219247175</v>
      </c>
      <c r="I67" s="1">
        <f>Table2[[#This Row],[AgeScore]]/MAX(G:G)</f>
        <v>0.39872179898021565</v>
      </c>
      <c r="J67" s="1">
        <f>Table2[[#This Row],[MileageScore]]/MAX(H:H)</f>
        <v>0.51796404076854408</v>
      </c>
      <c r="K67" s="1">
        <f>Table2[[#This Row],[AgeScoreNorm]]*0.2+Table2[[#This Row],[MileageScoreNorm]]*0.8</f>
        <v>0.49411559241087843</v>
      </c>
      <c r="L67" s="7">
        <f t="shared" si="8"/>
        <v>2.4656368061302834</v>
      </c>
      <c r="P67" t="s">
        <v>182</v>
      </c>
      <c r="Q67" t="s">
        <v>262</v>
      </c>
    </row>
    <row r="68" spans="1:17" x14ac:dyDescent="0.25">
      <c r="A68" t="s">
        <v>50</v>
      </c>
      <c r="B68" s="11">
        <v>2005</v>
      </c>
      <c r="C68" s="13">
        <v>153361</v>
      </c>
      <c r="D68" s="13">
        <v>4995</v>
      </c>
      <c r="E68" s="13">
        <f>Table2[[#This Row],[Price]]/Table2[[#This Row],[PriceToScore]]</f>
        <v>2020.3259221446037</v>
      </c>
      <c r="F68" t="s">
        <v>156</v>
      </c>
      <c r="G68" s="1">
        <f t="shared" si="6"/>
        <v>15.245344971379454</v>
      </c>
      <c r="H68" s="1">
        <f t="shared" si="7"/>
        <v>198.21836555252267</v>
      </c>
      <c r="I68" s="1">
        <f>Table2[[#This Row],[AgeScore]]/MAX(G:G)</f>
        <v>0.15108730903578546</v>
      </c>
      <c r="J68" s="1">
        <f>Table2[[#This Row],[MileageScore]]/MAX(H:H)</f>
        <v>0.58094022622651686</v>
      </c>
      <c r="K68" s="1">
        <f>Table2[[#This Row],[AgeScoreNorm]]*0.2+Table2[[#This Row],[MileageScoreNorm]]*0.8</f>
        <v>0.49496964278837063</v>
      </c>
      <c r="L68" s="7">
        <f t="shared" si="8"/>
        <v>2.4723733657279112</v>
      </c>
      <c r="M68" t="s">
        <v>157</v>
      </c>
      <c r="N68" t="s">
        <v>320</v>
      </c>
      <c r="P68" t="s">
        <v>155</v>
      </c>
    </row>
    <row r="69" spans="1:17" x14ac:dyDescent="0.25">
      <c r="A69" t="s">
        <v>26</v>
      </c>
      <c r="B69">
        <v>1998</v>
      </c>
      <c r="C69" s="13">
        <v>143000</v>
      </c>
      <c r="D69" s="13">
        <v>2600</v>
      </c>
      <c r="E69" s="13">
        <f>Table2[[#This Row],[Price]]/Table2[[#This Row],[PriceToScore]]</f>
        <v>2019.0329076116359</v>
      </c>
      <c r="F69" t="s">
        <v>66</v>
      </c>
      <c r="G69" s="1">
        <f t="shared" si="6"/>
        <v>40.232706584393895</v>
      </c>
      <c r="H69" s="1">
        <f t="shared" si="7"/>
        <v>177.23017240162034</v>
      </c>
      <c r="I69" s="1">
        <f>Table2[[#This Row],[AgeScore]]/MAX(G:G)</f>
        <v>0.39872179898021565</v>
      </c>
      <c r="J69" s="1">
        <f>Table2[[#This Row],[MileageScore]]/MAX(H:H)</f>
        <v>0.51942783486366795</v>
      </c>
      <c r="K69" s="1">
        <f>Table2[[#This Row],[AgeScoreNorm]]*0.2+Table2[[#This Row],[MileageScoreNorm]]*0.8</f>
        <v>0.49528662768697751</v>
      </c>
      <c r="L69" s="7">
        <f t="shared" si="8"/>
        <v>1.2877452319861415</v>
      </c>
      <c r="O69" t="s">
        <v>145</v>
      </c>
      <c r="P69" t="s">
        <v>209</v>
      </c>
      <c r="Q69" t="s">
        <v>262</v>
      </c>
    </row>
    <row r="70" spans="1:17" x14ac:dyDescent="0.25">
      <c r="A70" t="s">
        <v>43</v>
      </c>
      <c r="B70" s="10">
        <v>2002</v>
      </c>
      <c r="C70" s="13">
        <v>149365</v>
      </c>
      <c r="D70" s="13">
        <v>2250</v>
      </c>
      <c r="E70" s="13">
        <f>Table2[[#This Row],[Price]]/Table2[[#This Row],[PriceToScore]]</f>
        <v>2018.9121347025646</v>
      </c>
      <c r="F70" t="s">
        <v>74</v>
      </c>
      <c r="G70" s="1">
        <f t="shared" si="6"/>
        <v>25.118864315095799</v>
      </c>
      <c r="H70" s="1">
        <f t="shared" si="7"/>
        <v>190.01949043726304</v>
      </c>
      <c r="I70" s="1">
        <f>Table2[[#This Row],[AgeScore]]/MAX(G:G)</f>
        <v>0.24893773296226329</v>
      </c>
      <c r="J70" s="1">
        <f>Table2[[#This Row],[MileageScore]]/MAX(H:H)</f>
        <v>0.55691088691184176</v>
      </c>
      <c r="K70" s="1">
        <f>Table2[[#This Row],[AgeScoreNorm]]*0.2+Table2[[#This Row],[MileageScoreNorm]]*0.8</f>
        <v>0.49531625612192609</v>
      </c>
      <c r="L70" s="7">
        <f t="shared" si="8"/>
        <v>1.1144615762743337</v>
      </c>
      <c r="M70" t="s">
        <v>72</v>
      </c>
      <c r="O70" t="s">
        <v>73</v>
      </c>
      <c r="P70" t="s">
        <v>71</v>
      </c>
      <c r="Q70" t="s">
        <v>262</v>
      </c>
    </row>
    <row r="71" spans="1:17" x14ac:dyDescent="0.25">
      <c r="A71" t="s">
        <v>50</v>
      </c>
      <c r="B71" s="11">
        <v>2001</v>
      </c>
      <c r="C71" s="13">
        <v>148265</v>
      </c>
      <c r="D71" s="13">
        <v>3991</v>
      </c>
      <c r="E71" s="13">
        <f>Table2[[#This Row],[Price]]/Table2[[#This Row],[PriceToScore]]</f>
        <v>2011.3234093884557</v>
      </c>
      <c r="F71" t="s">
        <v>33</v>
      </c>
      <c r="G71" s="1">
        <f t="shared" si="6"/>
        <v>28.704484988067605</v>
      </c>
      <c r="H71" s="1">
        <f t="shared" si="7"/>
        <v>187.7854015118057</v>
      </c>
      <c r="I71" s="1">
        <f>Table2[[#This Row],[AgeScore]]/MAX(G:G)</f>
        <v>0.28447263097338871</v>
      </c>
      <c r="J71" s="1">
        <f>Table2[[#This Row],[MileageScore]]/MAX(H:H)</f>
        <v>0.5503631983455094</v>
      </c>
      <c r="K71" s="1">
        <f>Table2[[#This Row],[AgeScoreNorm]]*0.2+Table2[[#This Row],[MileageScoreNorm]]*0.8</f>
        <v>0.49718508487108526</v>
      </c>
      <c r="L71" s="7">
        <f t="shared" si="8"/>
        <v>1.9842656737205013</v>
      </c>
      <c r="M71" t="s">
        <v>69</v>
      </c>
      <c r="N71" t="s">
        <v>307</v>
      </c>
      <c r="P71" t="s">
        <v>70</v>
      </c>
    </row>
    <row r="72" spans="1:17" x14ac:dyDescent="0.25">
      <c r="A72" t="s">
        <v>93</v>
      </c>
      <c r="B72" s="10">
        <v>1993</v>
      </c>
      <c r="C72" s="13">
        <v>134533</v>
      </c>
      <c r="D72" s="13">
        <v>4995</v>
      </c>
      <c r="E72" s="13">
        <f>Table2[[#This Row],[Price]]/Table2[[#This Row],[PriceToScore]]</f>
        <v>2003.3406614882929</v>
      </c>
      <c r="F72" t="s">
        <v>49</v>
      </c>
      <c r="G72" s="1">
        <f t="shared" si="6"/>
        <v>61.695720631577657</v>
      </c>
      <c r="H72" s="1">
        <f t="shared" si="7"/>
        <v>160.7407990396745</v>
      </c>
      <c r="I72" s="1">
        <f>Table2[[#This Row],[AgeScore]]/MAX(G:G)</f>
        <v>0.61142863128043867</v>
      </c>
      <c r="J72" s="1">
        <f>Table2[[#This Row],[MileageScore]]/MAX(H:H)</f>
        <v>0.47110062631000826</v>
      </c>
      <c r="K72" s="1">
        <f>Table2[[#This Row],[AgeScoreNorm]]*0.2+Table2[[#This Row],[MileageScoreNorm]]*0.8</f>
        <v>0.49916622730409438</v>
      </c>
      <c r="L72" s="7">
        <f t="shared" si="8"/>
        <v>2.4933353053839515</v>
      </c>
      <c r="M72" t="s">
        <v>147</v>
      </c>
      <c r="P72" t="s">
        <v>146</v>
      </c>
      <c r="Q72" t="s">
        <v>262</v>
      </c>
    </row>
    <row r="73" spans="1:17" x14ac:dyDescent="0.25">
      <c r="A73" t="s">
        <v>93</v>
      </c>
      <c r="B73" s="11">
        <v>1996</v>
      </c>
      <c r="C73" s="13">
        <v>143000</v>
      </c>
      <c r="D73" s="13">
        <v>3000</v>
      </c>
      <c r="E73" s="13">
        <f>Table2[[#This Row],[Price]]/Table2[[#This Row],[PriceToScore]]</f>
        <v>1954.3508388827677</v>
      </c>
      <c r="F73" t="s">
        <v>44</v>
      </c>
      <c r="G73" s="1">
        <f t="shared" si="6"/>
        <v>48.502930128332721</v>
      </c>
      <c r="H73" s="1">
        <f t="shared" si="7"/>
        <v>177.23017240162034</v>
      </c>
      <c r="I73" s="1">
        <f>Table2[[#This Row],[AgeScore]]/MAX(G:G)</f>
        <v>0.48068293680450802</v>
      </c>
      <c r="J73" s="1">
        <f>Table2[[#This Row],[MileageScore]]/MAX(H:H)</f>
        <v>0.51942783486366795</v>
      </c>
      <c r="K73" s="1">
        <f>Table2[[#This Row],[AgeScoreNorm]]*0.2+Table2[[#This Row],[MileageScoreNorm]]*0.8</f>
        <v>0.51167885525183598</v>
      </c>
      <c r="L73" s="7">
        <f t="shared" si="8"/>
        <v>1.5350365657555081</v>
      </c>
      <c r="M73" s="9"/>
      <c r="N73" s="9" t="s">
        <v>288</v>
      </c>
      <c r="O73" t="s">
        <v>327</v>
      </c>
      <c r="P73" t="s">
        <v>234</v>
      </c>
    </row>
    <row r="74" spans="1:17" x14ac:dyDescent="0.25">
      <c r="A74" t="s">
        <v>178</v>
      </c>
      <c r="B74" s="10">
        <v>2000</v>
      </c>
      <c r="C74" s="13">
        <v>150000</v>
      </c>
      <c r="D74" s="13">
        <v>4500</v>
      </c>
      <c r="E74" s="13">
        <f>Table2[[#This Row],[Price]]/Table2[[#This Row],[PriceToScore]]</f>
        <v>1949.9711117547238</v>
      </c>
      <c r="F74" t="s">
        <v>252</v>
      </c>
      <c r="G74" s="1">
        <f t="shared" si="6"/>
        <v>32.423040924494721</v>
      </c>
      <c r="H74" s="1">
        <f t="shared" si="7"/>
        <v>191.31367509386848</v>
      </c>
      <c r="I74" s="1">
        <f>Table2[[#This Row],[AgeScore]]/MAX(G:G)</f>
        <v>0.32132496924376253</v>
      </c>
      <c r="J74" s="1">
        <f>Table2[[#This Row],[MileageScore]]/MAX(H:H)</f>
        <v>0.56070389531997544</v>
      </c>
      <c r="K74" s="1">
        <f>Table2[[#This Row],[AgeScoreNorm]]*0.2+Table2[[#This Row],[MileageScoreNorm]]*0.8</f>
        <v>0.51282811010473295</v>
      </c>
      <c r="L74" s="7">
        <f t="shared" si="8"/>
        <v>2.3077264954712984</v>
      </c>
      <c r="M74" s="9"/>
      <c r="N74" s="9"/>
      <c r="P74" t="s">
        <v>251</v>
      </c>
      <c r="Q74" t="s">
        <v>262</v>
      </c>
    </row>
    <row r="75" spans="1:17" x14ac:dyDescent="0.25">
      <c r="A75" t="s">
        <v>178</v>
      </c>
      <c r="B75" s="10">
        <v>1991</v>
      </c>
      <c r="C75" s="13">
        <v>136000</v>
      </c>
      <c r="D75" s="13">
        <v>2500</v>
      </c>
      <c r="E75" s="13">
        <f>Table2[[#This Row],[Price]]/Table2[[#This Row],[PriceToScore]]</f>
        <v>1907.8292394738087</v>
      </c>
      <c r="F75" t="s">
        <v>33</v>
      </c>
      <c r="G75" s="1">
        <f t="shared" si="6"/>
        <v>70.975263349943958</v>
      </c>
      <c r="H75" s="1">
        <f t="shared" si="7"/>
        <v>163.55440799365223</v>
      </c>
      <c r="I75" s="1">
        <f>Table2[[#This Row],[AgeScore]]/MAX(G:G)</f>
        <v>0.7033925154058972</v>
      </c>
      <c r="J75" s="1">
        <f>Table2[[#This Row],[MileageScore]]/MAX(H:H)</f>
        <v>0.47934677755679406</v>
      </c>
      <c r="K75" s="1">
        <f>Table2[[#This Row],[AgeScoreNorm]]*0.2+Table2[[#This Row],[MileageScoreNorm]]*0.8</f>
        <v>0.52415592512661469</v>
      </c>
      <c r="L75" s="7">
        <f t="shared" si="8"/>
        <v>1.3103898128165368</v>
      </c>
      <c r="M75" s="9"/>
      <c r="N75" s="9"/>
      <c r="P75" t="s">
        <v>259</v>
      </c>
      <c r="Q75" t="s">
        <v>262</v>
      </c>
    </row>
    <row r="76" spans="1:17" x14ac:dyDescent="0.25">
      <c r="A76" t="s">
        <v>93</v>
      </c>
      <c r="B76">
        <v>1998</v>
      </c>
      <c r="C76" s="13">
        <v>150000</v>
      </c>
      <c r="D76" s="13">
        <v>3300</v>
      </c>
      <c r="E76" s="13">
        <f>Table2[[#This Row],[Price]]/Table2[[#This Row],[PriceToScore]]</f>
        <v>1892.8371172652646</v>
      </c>
      <c r="F76" t="s">
        <v>140</v>
      </c>
      <c r="G76" s="1">
        <f t="shared" si="6"/>
        <v>40.232706584393895</v>
      </c>
      <c r="H76" s="1">
        <f t="shared" si="7"/>
        <v>191.31367509386848</v>
      </c>
      <c r="I76" s="1">
        <f>Table2[[#This Row],[AgeScore]]/MAX(G:G)</f>
        <v>0.39872179898021565</v>
      </c>
      <c r="J76" s="1">
        <f>Table2[[#This Row],[MileageScore]]/MAX(H:H)</f>
        <v>0.56070389531997544</v>
      </c>
      <c r="K76" s="1">
        <f>Table2[[#This Row],[AgeScoreNorm]]*0.2+Table2[[#This Row],[MileageScoreNorm]]*0.8</f>
        <v>0.52830747605202355</v>
      </c>
      <c r="L76" s="7">
        <f t="shared" si="8"/>
        <v>1.7434146709716776</v>
      </c>
      <c r="M76" s="9"/>
      <c r="N76" s="9"/>
      <c r="O76" t="s">
        <v>94</v>
      </c>
      <c r="P76" t="s">
        <v>229</v>
      </c>
      <c r="Q76" t="s">
        <v>262</v>
      </c>
    </row>
    <row r="77" spans="1:17" x14ac:dyDescent="0.25">
      <c r="A77" t="s">
        <v>178</v>
      </c>
      <c r="B77" s="10">
        <v>1994</v>
      </c>
      <c r="C77" s="13">
        <v>144000</v>
      </c>
      <c r="D77" s="13">
        <v>2100</v>
      </c>
      <c r="E77" s="13">
        <f>Table2[[#This Row],[Price]]/Table2[[#This Row],[PriceToScore]]</f>
        <v>1874.1595440924211</v>
      </c>
      <c r="F77" t="s">
        <v>116</v>
      </c>
      <c r="G77" s="1">
        <f t="shared" si="6"/>
        <v>57.198087416635836</v>
      </c>
      <c r="H77" s="1">
        <f t="shared" si="7"/>
        <v>179.21732359737339</v>
      </c>
      <c r="I77" s="1">
        <f>Table2[[#This Row],[AgeScore]]/MAX(G:G)</f>
        <v>0.56685533361146234</v>
      </c>
      <c r="J77" s="1">
        <f>Table2[[#This Row],[MileageScore]]/MAX(H:H)</f>
        <v>0.52525179603895666</v>
      </c>
      <c r="K77" s="1">
        <f>Table2[[#This Row],[AgeScoreNorm]]*0.2+Table2[[#This Row],[MileageScoreNorm]]*0.8</f>
        <v>0.53357250355345776</v>
      </c>
      <c r="L77" s="7">
        <f t="shared" si="8"/>
        <v>1.1205022574622612</v>
      </c>
      <c r="M77" s="9"/>
      <c r="N77" s="9"/>
      <c r="P77" t="s">
        <v>247</v>
      </c>
      <c r="Q77" t="s">
        <v>262</v>
      </c>
    </row>
    <row r="78" spans="1:17" x14ac:dyDescent="0.25">
      <c r="A78" t="s">
        <v>93</v>
      </c>
      <c r="B78" s="11">
        <v>2001</v>
      </c>
      <c r="C78" s="13">
        <v>156000</v>
      </c>
      <c r="D78" s="13">
        <v>4200</v>
      </c>
      <c r="E78" s="13">
        <f>Table2[[#This Row],[Price]]/Table2[[#This Row],[PriceToScore]]</f>
        <v>1870.8781060666074</v>
      </c>
      <c r="F78" t="s">
        <v>226</v>
      </c>
      <c r="G78" s="1">
        <f t="shared" si="6"/>
        <v>28.704484988067605</v>
      </c>
      <c r="H78" s="1">
        <f t="shared" si="7"/>
        <v>203.70390634624718</v>
      </c>
      <c r="I78" s="1">
        <f>Table2[[#This Row],[AgeScore]]/MAX(G:G)</f>
        <v>0.28447263097338871</v>
      </c>
      <c r="J78" s="1">
        <f>Table2[[#This Row],[MileageScore]]/MAX(H:H)</f>
        <v>0.59701730011822296</v>
      </c>
      <c r="K78" s="1">
        <f>Table2[[#This Row],[AgeScoreNorm]]*0.2+Table2[[#This Row],[MileageScoreNorm]]*0.8</f>
        <v>0.53450836628925613</v>
      </c>
      <c r="L78" s="7">
        <f t="shared" si="8"/>
        <v>2.2449351384148759</v>
      </c>
      <c r="M78" s="9"/>
      <c r="N78" s="9" t="s">
        <v>313</v>
      </c>
      <c r="P78" t="s">
        <v>225</v>
      </c>
    </row>
    <row r="79" spans="1:17" x14ac:dyDescent="0.25">
      <c r="A79" t="s">
        <v>178</v>
      </c>
      <c r="B79" s="10">
        <v>1997</v>
      </c>
      <c r="C79" s="13">
        <v>150000</v>
      </c>
      <c r="D79" s="13">
        <v>3000</v>
      </c>
      <c r="E79" s="13">
        <f>Table2[[#This Row],[Price]]/Table2[[#This Row],[PriceToScore]]</f>
        <v>1864.3003725159231</v>
      </c>
      <c r="F79" t="s">
        <v>140</v>
      </c>
      <c r="G79" s="1">
        <f t="shared" si="6"/>
        <v>44.312654085941638</v>
      </c>
      <c r="H79" s="1">
        <f t="shared" si="7"/>
        <v>191.31367509386848</v>
      </c>
      <c r="I79" s="1">
        <f>Table2[[#This Row],[AgeScore]]/MAX(G:G)</f>
        <v>0.43915566847765009</v>
      </c>
      <c r="J79" s="1">
        <f>Table2[[#This Row],[MileageScore]]/MAX(H:H)</f>
        <v>0.56070389531997544</v>
      </c>
      <c r="K79" s="1">
        <f>Table2[[#This Row],[AgeScoreNorm]]*0.2+Table2[[#This Row],[MileageScoreNorm]]*0.8</f>
        <v>0.53639424995151042</v>
      </c>
      <c r="L79" s="7">
        <f t="shared" si="8"/>
        <v>1.6091827498545312</v>
      </c>
      <c r="M79" s="9"/>
      <c r="N79" s="9"/>
      <c r="P79" t="s">
        <v>260</v>
      </c>
      <c r="Q79" t="s">
        <v>262</v>
      </c>
    </row>
    <row r="80" spans="1:17" x14ac:dyDescent="0.25">
      <c r="A80" t="s">
        <v>178</v>
      </c>
      <c r="B80" s="10">
        <v>1999</v>
      </c>
      <c r="C80" s="13">
        <v>153408</v>
      </c>
      <c r="D80" s="13">
        <v>3950</v>
      </c>
      <c r="E80" s="13">
        <f>Table2[[#This Row],[Price]]/Table2[[#This Row],[PriceToScore]]</f>
        <v>1862.6635391556395</v>
      </c>
      <c r="F80" t="s">
        <v>169</v>
      </c>
      <c r="G80" s="1">
        <f t="shared" si="6"/>
        <v>36.2677566665581</v>
      </c>
      <c r="H80" s="1">
        <f t="shared" si="7"/>
        <v>198.31557013186301</v>
      </c>
      <c r="I80" s="1">
        <f>Table2[[#This Row],[AgeScore]]/MAX(G:G)</f>
        <v>0.35942760034633164</v>
      </c>
      <c r="J80" s="1">
        <f>Table2[[#This Row],[MileageScore]]/MAX(H:H)</f>
        <v>0.58122511431019586</v>
      </c>
      <c r="K80" s="1">
        <f>Table2[[#This Row],[AgeScoreNorm]]*0.2+Table2[[#This Row],[MileageScoreNorm]]*0.8</f>
        <v>0.53686561151742307</v>
      </c>
      <c r="L80" s="7">
        <f t="shared" si="8"/>
        <v>2.1206191654938213</v>
      </c>
      <c r="M80" t="s">
        <v>193</v>
      </c>
      <c r="P80" t="s">
        <v>192</v>
      </c>
      <c r="Q80" t="s">
        <v>262</v>
      </c>
    </row>
    <row r="81" spans="1:17" x14ac:dyDescent="0.25">
      <c r="A81" t="s">
        <v>178</v>
      </c>
      <c r="B81" s="10">
        <v>1995</v>
      </c>
      <c r="C81" s="13">
        <v>146725</v>
      </c>
      <c r="D81" s="13">
        <v>3999</v>
      </c>
      <c r="E81" s="13">
        <f>Table2[[#This Row],[Price]]/Table2[[#This Row],[PriceToScore]]</f>
        <v>1859.9507133534516</v>
      </c>
      <c r="F81" t="s">
        <v>190</v>
      </c>
      <c r="G81" s="1">
        <f t="shared" si="6"/>
        <v>52.799339527161443</v>
      </c>
      <c r="H81" s="1">
        <f t="shared" si="7"/>
        <v>184.67435424868086</v>
      </c>
      <c r="I81" s="1">
        <f>Table2[[#This Row],[AgeScore]]/MAX(G:G)</f>
        <v>0.52326202804866984</v>
      </c>
      <c r="J81" s="1">
        <f>Table2[[#This Row],[MileageScore]]/MAX(H:H)</f>
        <v>0.54124531214054905</v>
      </c>
      <c r="K81" s="1">
        <f>Table2[[#This Row],[AgeScoreNorm]]*0.2+Table2[[#This Row],[MileageScoreNorm]]*0.8</f>
        <v>0.53764865532217321</v>
      </c>
      <c r="L81" s="7">
        <f t="shared" si="8"/>
        <v>2.1500569726333705</v>
      </c>
      <c r="M81" t="s">
        <v>191</v>
      </c>
      <c r="P81" t="s">
        <v>189</v>
      </c>
      <c r="Q81" t="s">
        <v>262</v>
      </c>
    </row>
    <row r="82" spans="1:17" x14ac:dyDescent="0.25">
      <c r="A82" t="s">
        <v>178</v>
      </c>
      <c r="B82" s="10">
        <v>1994</v>
      </c>
      <c r="C82" s="13">
        <v>145029</v>
      </c>
      <c r="D82" s="13">
        <v>3981</v>
      </c>
      <c r="E82" s="13">
        <f>Table2[[#This Row],[Price]]/Table2[[#This Row],[PriceToScore]]</f>
        <v>1857.3996428835992</v>
      </c>
      <c r="F82" t="s">
        <v>169</v>
      </c>
      <c r="G82" s="1">
        <f t="shared" si="6"/>
        <v>57.198087416635836</v>
      </c>
      <c r="H82" s="1">
        <f t="shared" si="7"/>
        <v>181.27076347631623</v>
      </c>
      <c r="I82" s="1">
        <f>Table2[[#This Row],[AgeScore]]/MAX(G:G)</f>
        <v>0.56685533361146234</v>
      </c>
      <c r="J82" s="1">
        <f>Table2[[#This Row],[MileageScore]]/MAX(H:H)</f>
        <v>0.53127003670243089</v>
      </c>
      <c r="K82" s="1">
        <f>Table2[[#This Row],[AgeScoreNorm]]*0.2+Table2[[#This Row],[MileageScoreNorm]]*0.8</f>
        <v>0.53838709608423718</v>
      </c>
      <c r="L82" s="7">
        <f t="shared" si="8"/>
        <v>2.143319029511348</v>
      </c>
      <c r="M82" t="s">
        <v>184</v>
      </c>
      <c r="P82" t="s">
        <v>183</v>
      </c>
      <c r="Q82" t="s">
        <v>262</v>
      </c>
    </row>
    <row r="83" spans="1:17" x14ac:dyDescent="0.25">
      <c r="A83" t="s">
        <v>78</v>
      </c>
      <c r="B83" s="11">
        <v>1996</v>
      </c>
      <c r="C83" s="13">
        <v>149187</v>
      </c>
      <c r="D83" s="13">
        <v>4250</v>
      </c>
      <c r="E83" s="13">
        <f>Table2[[#This Row],[Price]]/Table2[[#This Row],[PriceToScore]]</f>
        <v>1849.0573991620183</v>
      </c>
      <c r="F83" t="s">
        <v>33</v>
      </c>
      <c r="G83" s="1">
        <f t="shared" si="6"/>
        <v>48.502930128332721</v>
      </c>
      <c r="H83" s="1">
        <f t="shared" si="7"/>
        <v>189.65730250804697</v>
      </c>
      <c r="I83" s="1">
        <f>Table2[[#This Row],[AgeScore]]/MAX(G:G)</f>
        <v>0.48068293680450802</v>
      </c>
      <c r="J83" s="1">
        <f>Table2[[#This Row],[MileageScore]]/MAX(H:H)</f>
        <v>0.55584938316596633</v>
      </c>
      <c r="K83" s="1">
        <f>Table2[[#This Row],[AgeScoreNorm]]*0.2+Table2[[#This Row],[MileageScoreNorm]]*0.8</f>
        <v>0.54081609389367469</v>
      </c>
      <c r="L83" s="7">
        <f t="shared" si="8"/>
        <v>2.2984683990481174</v>
      </c>
      <c r="M83" t="s">
        <v>133</v>
      </c>
      <c r="N83" t="s">
        <v>316</v>
      </c>
      <c r="P83" t="s">
        <v>132</v>
      </c>
    </row>
    <row r="84" spans="1:17" x14ac:dyDescent="0.25">
      <c r="A84" t="s">
        <v>50</v>
      </c>
      <c r="B84" s="11">
        <v>2001</v>
      </c>
      <c r="C84" s="13">
        <v>159958</v>
      </c>
      <c r="D84" s="13">
        <v>3590</v>
      </c>
      <c r="E84" s="13">
        <f>Table2[[#This Row],[Price]]/Table2[[#This Row],[PriceToScore]]</f>
        <v>1804.9104049713437</v>
      </c>
      <c r="F84" t="s">
        <v>58</v>
      </c>
      <c r="G84" s="1">
        <f t="shared" si="6"/>
        <v>28.704484988067605</v>
      </c>
      <c r="H84" s="1">
        <f t="shared" si="7"/>
        <v>212.03597160205521</v>
      </c>
      <c r="I84" s="1">
        <f>Table2[[#This Row],[AgeScore]]/MAX(G:G)</f>
        <v>0.28447263097338871</v>
      </c>
      <c r="J84" s="1">
        <f>Table2[[#This Row],[MileageScore]]/MAX(H:H)</f>
        <v>0.62143699433349298</v>
      </c>
      <c r="K84" s="1">
        <f>Table2[[#This Row],[AgeScoreNorm]]*0.2+Table2[[#This Row],[MileageScoreNorm]]*0.8</f>
        <v>0.5540441216614721</v>
      </c>
      <c r="L84" s="7">
        <f t="shared" si="8"/>
        <v>1.9890183967646848</v>
      </c>
      <c r="M84" t="s">
        <v>77</v>
      </c>
      <c r="N84" t="s">
        <v>308</v>
      </c>
      <c r="P84" t="s">
        <v>76</v>
      </c>
    </row>
    <row r="85" spans="1:17" x14ac:dyDescent="0.25">
      <c r="A85" t="s">
        <v>43</v>
      </c>
      <c r="B85" s="10">
        <v>1999</v>
      </c>
      <c r="C85" s="13">
        <v>157909</v>
      </c>
      <c r="D85" s="13">
        <v>3000</v>
      </c>
      <c r="E85" s="13">
        <f>Table2[[#This Row],[Price]]/Table2[[#This Row],[PriceToScore]]</f>
        <v>1789.2766428518958</v>
      </c>
      <c r="F85" t="s">
        <v>33</v>
      </c>
      <c r="G85" s="1">
        <f t="shared" si="6"/>
        <v>36.2677566665581</v>
      </c>
      <c r="H85" s="1">
        <f t="shared" si="7"/>
        <v>207.7069426764603</v>
      </c>
      <c r="I85" s="1">
        <f>Table2[[#This Row],[AgeScore]]/MAX(G:G)</f>
        <v>0.35942760034633164</v>
      </c>
      <c r="J85" s="1">
        <f>Table2[[#This Row],[MileageScore]]/MAX(H:H)</f>
        <v>0.60874943616315857</v>
      </c>
      <c r="K85" s="1">
        <f>Table2[[#This Row],[AgeScoreNorm]]*0.2+Table2[[#This Row],[MileageScoreNorm]]*0.8</f>
        <v>0.55888506899979318</v>
      </c>
      <c r="L85" s="7">
        <f t="shared" si="8"/>
        <v>1.6766552069993794</v>
      </c>
      <c r="M85" t="s">
        <v>53</v>
      </c>
      <c r="P85" t="s">
        <v>54</v>
      </c>
      <c r="Q85" t="s">
        <v>262</v>
      </c>
    </row>
    <row r="86" spans="1:17" x14ac:dyDescent="0.25">
      <c r="A86" t="s">
        <v>26</v>
      </c>
      <c r="B86" s="10">
        <v>1996</v>
      </c>
      <c r="C86" s="13">
        <v>153156</v>
      </c>
      <c r="D86" s="13">
        <v>3999</v>
      </c>
      <c r="E86" s="13">
        <f>Table2[[#This Row],[Price]]/Table2[[#This Row],[PriceToScore]]</f>
        <v>1786.048593088469</v>
      </c>
      <c r="F86" t="s">
        <v>169</v>
      </c>
      <c r="G86" s="1">
        <f t="shared" si="6"/>
        <v>48.502930128332721</v>
      </c>
      <c r="H86" s="1">
        <f t="shared" si="7"/>
        <v>197.7945971430976</v>
      </c>
      <c r="I86" s="1">
        <f>Table2[[#This Row],[AgeScore]]/MAX(G:G)</f>
        <v>0.48068293680450802</v>
      </c>
      <c r="J86" s="1">
        <f>Table2[[#This Row],[MileageScore]]/MAX(H:H)</f>
        <v>0.57969824183746788</v>
      </c>
      <c r="K86" s="1">
        <f>Table2[[#This Row],[AgeScoreNorm]]*0.2+Table2[[#This Row],[MileageScoreNorm]]*0.8</f>
        <v>0.55989518083087597</v>
      </c>
      <c r="L86" s="7">
        <f t="shared" si="8"/>
        <v>2.2390208281426731</v>
      </c>
      <c r="P86" t="s">
        <v>196</v>
      </c>
      <c r="Q86" t="s">
        <v>262</v>
      </c>
    </row>
    <row r="87" spans="1:17" x14ac:dyDescent="0.25">
      <c r="A87" t="s">
        <v>78</v>
      </c>
      <c r="B87" s="11">
        <v>1997</v>
      </c>
      <c r="C87" s="13">
        <v>155091</v>
      </c>
      <c r="D87" s="13">
        <v>2988</v>
      </c>
      <c r="E87" s="13">
        <f>Table2[[#This Row],[Price]]/Table2[[#This Row],[PriceToScore]]</f>
        <v>1782.5314066440192</v>
      </c>
      <c r="F87" t="s">
        <v>108</v>
      </c>
      <c r="G87" s="1">
        <f t="shared" si="6"/>
        <v>44.312654085941638</v>
      </c>
      <c r="H87" s="1">
        <f t="shared" si="7"/>
        <v>201.80808159777067</v>
      </c>
      <c r="I87" s="1">
        <f>Table2[[#This Row],[AgeScore]]/MAX(G:G)</f>
        <v>0.43915566847765009</v>
      </c>
      <c r="J87" s="1">
        <f>Table2[[#This Row],[MileageScore]]/MAX(H:H)</f>
        <v>0.59146099934258189</v>
      </c>
      <c r="K87" s="1">
        <f>Table2[[#This Row],[AgeScoreNorm]]*0.2+Table2[[#This Row],[MileageScoreNorm]]*0.8</f>
        <v>0.56099993316959562</v>
      </c>
      <c r="L87" s="7">
        <f t="shared" si="8"/>
        <v>1.6762678003107516</v>
      </c>
      <c r="M87" t="s">
        <v>110</v>
      </c>
      <c r="N87" t="s">
        <v>295</v>
      </c>
      <c r="O87" t="s">
        <v>68</v>
      </c>
      <c r="P87" t="s">
        <v>109</v>
      </c>
    </row>
    <row r="88" spans="1:17" x14ac:dyDescent="0.25">
      <c r="A88" t="s">
        <v>78</v>
      </c>
      <c r="B88" s="11">
        <v>1997</v>
      </c>
      <c r="C88" s="13">
        <v>155703</v>
      </c>
      <c r="D88" s="13">
        <v>4000</v>
      </c>
      <c r="E88" s="13">
        <f>Table2[[#This Row],[Price]]/Table2[[#This Row],[PriceToScore]]</f>
        <v>1773.0781915449693</v>
      </c>
      <c r="F88" t="s">
        <v>33</v>
      </c>
      <c r="G88" s="1">
        <f t="shared" si="6"/>
        <v>44.312654085941638</v>
      </c>
      <c r="H88" s="1">
        <f t="shared" si="7"/>
        <v>203.08374740711602</v>
      </c>
      <c r="I88" s="1">
        <f>Table2[[#This Row],[AgeScore]]/MAX(G:G)</f>
        <v>0.43915566847765009</v>
      </c>
      <c r="J88" s="1">
        <f>Table2[[#This Row],[MileageScore]]/MAX(H:H)</f>
        <v>0.59519973254121761</v>
      </c>
      <c r="K88" s="1">
        <f>Table2[[#This Row],[AgeScoreNorm]]*0.2+Table2[[#This Row],[MileageScoreNorm]]*0.8</f>
        <v>0.56399091972850413</v>
      </c>
      <c r="L88" s="7">
        <f t="shared" si="8"/>
        <v>2.2559636789140165</v>
      </c>
      <c r="M88" t="s">
        <v>84</v>
      </c>
      <c r="N88" t="s">
        <v>314</v>
      </c>
      <c r="P88" t="s">
        <v>83</v>
      </c>
    </row>
    <row r="89" spans="1:17" x14ac:dyDescent="0.25">
      <c r="A89" t="s">
        <v>178</v>
      </c>
      <c r="B89" s="10">
        <v>1991</v>
      </c>
      <c r="C89" s="13">
        <v>146213</v>
      </c>
      <c r="D89" s="13">
        <v>2400</v>
      </c>
      <c r="E89" s="13">
        <f>Table2[[#This Row],[Price]]/Table2[[#This Row],[PriceToScore]]</f>
        <v>1750.5171211938623</v>
      </c>
      <c r="F89" t="s">
        <v>66</v>
      </c>
      <c r="G89" s="1">
        <f t="shared" si="6"/>
        <v>70.975263349943958</v>
      </c>
      <c r="H89" s="1">
        <f t="shared" si="7"/>
        <v>183.6443540216101</v>
      </c>
      <c r="I89" s="1">
        <f>Table2[[#This Row],[AgeScore]]/MAX(G:G)</f>
        <v>0.7033925154058972</v>
      </c>
      <c r="J89" s="1">
        <f>Table2[[#This Row],[MileageScore]]/MAX(H:H)</f>
        <v>0.53822657791145812</v>
      </c>
      <c r="K89" s="1">
        <f>Table2[[#This Row],[AgeScoreNorm]]*0.2+Table2[[#This Row],[MileageScoreNorm]]*0.8</f>
        <v>0.57125976541034595</v>
      </c>
      <c r="L89" s="7">
        <f t="shared" si="8"/>
        <v>1.3710234369848304</v>
      </c>
      <c r="M89" s="9"/>
      <c r="N89" s="9"/>
      <c r="P89" t="s">
        <v>254</v>
      </c>
      <c r="Q89" t="s">
        <v>262</v>
      </c>
    </row>
    <row r="90" spans="1:17" x14ac:dyDescent="0.25">
      <c r="A90" t="s">
        <v>93</v>
      </c>
      <c r="B90" s="11">
        <v>1996</v>
      </c>
      <c r="C90" s="13">
        <v>157000</v>
      </c>
      <c r="D90" s="13">
        <v>3500</v>
      </c>
      <c r="E90" s="13">
        <f>Table2[[#This Row],[Price]]/Table2[[#This Row],[PriceToScore]]</f>
        <v>1728.135157407937</v>
      </c>
      <c r="F90" t="s">
        <v>140</v>
      </c>
      <c r="G90" s="1">
        <f t="shared" si="6"/>
        <v>48.502930128332721</v>
      </c>
      <c r="H90" s="1">
        <f t="shared" si="7"/>
        <v>205.79719158273409</v>
      </c>
      <c r="I90" s="1">
        <f>Table2[[#This Row],[AgeScore]]/MAX(G:G)</f>
        <v>0.48068293680450802</v>
      </c>
      <c r="J90" s="1">
        <f>Table2[[#This Row],[MileageScore]]/MAX(H:H)</f>
        <v>0.60315231992555307</v>
      </c>
      <c r="K90" s="1">
        <f>Table2[[#This Row],[AgeScoreNorm]]*0.2+Table2[[#This Row],[MileageScoreNorm]]*0.8</f>
        <v>0.57865844330134408</v>
      </c>
      <c r="L90" s="7">
        <f t="shared" si="8"/>
        <v>2.0253045515547043</v>
      </c>
      <c r="M90" s="9"/>
      <c r="N90" s="9" t="s">
        <v>310</v>
      </c>
      <c r="P90" t="s">
        <v>235</v>
      </c>
    </row>
    <row r="91" spans="1:17" x14ac:dyDescent="0.25">
      <c r="A91" t="s">
        <v>178</v>
      </c>
      <c r="B91">
        <v>1999</v>
      </c>
      <c r="C91" s="13">
        <v>163000</v>
      </c>
      <c r="D91" s="13">
        <v>3700</v>
      </c>
      <c r="E91" s="13">
        <f>Table2[[#This Row],[Price]]/Table2[[#This Row],[PriceToScore]]</f>
        <v>1711.6005616435095</v>
      </c>
      <c r="F91" t="s">
        <v>49</v>
      </c>
      <c r="G91" s="1">
        <f t="shared" si="6"/>
        <v>36.2677566665581</v>
      </c>
      <c r="H91" s="1">
        <f t="shared" si="7"/>
        <v>218.52451601823105</v>
      </c>
      <c r="I91" s="1">
        <f>Table2[[#This Row],[AgeScore]]/MAX(G:G)</f>
        <v>0.35942760034633164</v>
      </c>
      <c r="J91" s="1">
        <f>Table2[[#This Row],[MileageScore]]/MAX(H:H)</f>
        <v>0.64045368055480678</v>
      </c>
      <c r="K91" s="1">
        <f>Table2[[#This Row],[AgeScoreNorm]]*0.2+Table2[[#This Row],[MileageScoreNorm]]*0.8</f>
        <v>0.58424846451311174</v>
      </c>
      <c r="L91" s="7">
        <f t="shared" si="8"/>
        <v>2.1617193186985131</v>
      </c>
      <c r="M91" s="9"/>
      <c r="N91" s="9"/>
      <c r="O91" t="s">
        <v>94</v>
      </c>
      <c r="P91" t="s">
        <v>245</v>
      </c>
      <c r="Q91" t="s">
        <v>262</v>
      </c>
    </row>
    <row r="92" spans="1:17" x14ac:dyDescent="0.25">
      <c r="A92" t="s">
        <v>178</v>
      </c>
      <c r="B92" s="10">
        <v>1997</v>
      </c>
      <c r="C92" s="13">
        <v>161000</v>
      </c>
      <c r="D92" s="13">
        <v>4100</v>
      </c>
      <c r="E92" s="13">
        <f>Table2[[#This Row],[Price]]/Table2[[#This Row],[PriceToScore]]</f>
        <v>1694.4198355107835</v>
      </c>
      <c r="F92" t="s">
        <v>126</v>
      </c>
      <c r="G92" s="1">
        <f t="shared" si="6"/>
        <v>44.312654085941638</v>
      </c>
      <c r="H92" s="1">
        <f t="shared" si="7"/>
        <v>214.25028171845233</v>
      </c>
      <c r="I92" s="1">
        <f>Table2[[#This Row],[AgeScore]]/MAX(G:G)</f>
        <v>0.43915566847765009</v>
      </c>
      <c r="J92" s="1">
        <f>Table2[[#This Row],[MileageScore]]/MAX(H:H)</f>
        <v>0.62792671498258468</v>
      </c>
      <c r="K92" s="1">
        <f>Table2[[#This Row],[AgeScoreNorm]]*0.2+Table2[[#This Row],[MileageScoreNorm]]*0.8</f>
        <v>0.59017250568159785</v>
      </c>
      <c r="L92" s="7">
        <f t="shared" si="8"/>
        <v>2.4197072732945513</v>
      </c>
      <c r="M92" s="9"/>
      <c r="N92" s="9"/>
      <c r="P92" t="s">
        <v>257</v>
      </c>
      <c r="Q92" t="s">
        <v>262</v>
      </c>
    </row>
    <row r="93" spans="1:17" x14ac:dyDescent="0.25">
      <c r="A93" t="s">
        <v>26</v>
      </c>
      <c r="B93" s="10">
        <v>1996</v>
      </c>
      <c r="C93" s="13">
        <v>159947</v>
      </c>
      <c r="D93" s="13">
        <v>3500</v>
      </c>
      <c r="E93" s="13">
        <f>Table2[[#This Row],[Price]]/Table2[[#This Row],[PriceToScore]]</f>
        <v>1685.6826187039499</v>
      </c>
      <c r="F93" t="s">
        <v>33</v>
      </c>
      <c r="G93" s="1">
        <f t="shared" si="6"/>
        <v>48.502930128332721</v>
      </c>
      <c r="H93" s="1">
        <f t="shared" si="7"/>
        <v>212.01264200234658</v>
      </c>
      <c r="I93" s="1">
        <f>Table2[[#This Row],[AgeScore]]/MAX(G:G)</f>
        <v>0.48068293680450802</v>
      </c>
      <c r="J93" s="1">
        <f>Table2[[#This Row],[MileageScore]]/MAX(H:H)</f>
        <v>0.62136861972605062</v>
      </c>
      <c r="K93" s="1">
        <f>Table2[[#This Row],[AgeScoreNorm]]*0.2+Table2[[#This Row],[MileageScoreNorm]]*0.8</f>
        <v>0.59323148314174212</v>
      </c>
      <c r="L93" s="7">
        <f t="shared" si="8"/>
        <v>2.0763101909960975</v>
      </c>
      <c r="M93" t="s">
        <v>36</v>
      </c>
      <c r="P93" t="s">
        <v>37</v>
      </c>
      <c r="Q93" t="s">
        <v>262</v>
      </c>
    </row>
    <row r="94" spans="1:17" x14ac:dyDescent="0.25">
      <c r="A94" t="s">
        <v>78</v>
      </c>
      <c r="B94" s="10">
        <v>1999</v>
      </c>
      <c r="C94" s="13">
        <v>168000</v>
      </c>
      <c r="D94" s="13">
        <v>3350</v>
      </c>
      <c r="E94" s="13">
        <f>Table2[[#This Row],[Price]]/Table2[[#This Row],[PriceToScore]]</f>
        <v>1640.3510976733055</v>
      </c>
      <c r="F94" t="s">
        <v>58</v>
      </c>
      <c r="G94" s="1">
        <f t="shared" si="6"/>
        <v>36.2677566665581</v>
      </c>
      <c r="H94" s="1">
        <f t="shared" si="7"/>
        <v>229.34794375096286</v>
      </c>
      <c r="I94" s="1">
        <f>Table2[[#This Row],[AgeScore]]/MAX(G:G)</f>
        <v>0.35942760034633164</v>
      </c>
      <c r="J94" s="1">
        <f>Table2[[#This Row],[MileageScore]]/MAX(H:H)</f>
        <v>0.67217508304984186</v>
      </c>
      <c r="K94" s="1">
        <f>Table2[[#This Row],[AgeScoreNorm]]*0.2+Table2[[#This Row],[MileageScoreNorm]]*0.8</f>
        <v>0.60962558650913978</v>
      </c>
      <c r="L94" s="7">
        <f t="shared" si="8"/>
        <v>2.0422457148056181</v>
      </c>
      <c r="M94" s="9"/>
      <c r="N94" s="9"/>
      <c r="P94" t="s">
        <v>239</v>
      </c>
      <c r="Q94" t="s">
        <v>262</v>
      </c>
    </row>
    <row r="95" spans="1:17" x14ac:dyDescent="0.25">
      <c r="A95" t="s">
        <v>78</v>
      </c>
      <c r="B95">
        <v>1985</v>
      </c>
      <c r="C95" s="13">
        <v>143970</v>
      </c>
      <c r="D95" s="13">
        <v>1750</v>
      </c>
      <c r="E95" s="13">
        <f>Table2[[#This Row],[Price]]/Table2[[#This Row],[PriceToScore]]</f>
        <v>1612.7435682510823</v>
      </c>
      <c r="F95" t="s">
        <v>33</v>
      </c>
      <c r="G95" s="1">
        <f t="shared" si="6"/>
        <v>100.90420610885691</v>
      </c>
      <c r="H95" s="1">
        <f t="shared" si="7"/>
        <v>179.15758822330505</v>
      </c>
      <c r="I95" s="1">
        <f>Table2[[#This Row],[AgeScore]]/MAX(G:G)</f>
        <v>1</v>
      </c>
      <c r="J95" s="1">
        <f>Table2[[#This Row],[MileageScore]]/MAX(H:H)</f>
        <v>0.52507672304999187</v>
      </c>
      <c r="K95" s="1">
        <f>Table2[[#This Row],[AgeScoreNorm]]*0.2+Table2[[#This Row],[MileageScoreNorm]]*0.8</f>
        <v>0.62006137843999354</v>
      </c>
      <c r="L95" s="7">
        <f t="shared" si="8"/>
        <v>1.0851074122699889</v>
      </c>
      <c r="M95" t="s">
        <v>82</v>
      </c>
      <c r="O95" t="s">
        <v>265</v>
      </c>
      <c r="P95" t="s">
        <v>81</v>
      </c>
      <c r="Q95" t="s">
        <v>262</v>
      </c>
    </row>
    <row r="96" spans="1:17" x14ac:dyDescent="0.25">
      <c r="A96" t="s">
        <v>26</v>
      </c>
      <c r="B96" s="11">
        <v>1998</v>
      </c>
      <c r="C96" s="13">
        <v>169000</v>
      </c>
      <c r="D96" s="13">
        <v>2500</v>
      </c>
      <c r="E96" s="13">
        <f>Table2[[#This Row],[Price]]/Table2[[#This Row],[PriceToScore]]</f>
        <v>1606.1292508321606</v>
      </c>
      <c r="F96" t="s">
        <v>140</v>
      </c>
      <c r="G96" s="1">
        <f t="shared" si="6"/>
        <v>40.232706584393895</v>
      </c>
      <c r="H96" s="1">
        <f t="shared" si="7"/>
        <v>231.5361072679747</v>
      </c>
      <c r="I96" s="1">
        <f>Table2[[#This Row],[AgeScore]]/MAX(G:G)</f>
        <v>0.39872179898021565</v>
      </c>
      <c r="J96" s="1">
        <f>Table2[[#This Row],[MileageScore]]/MAX(H:H)</f>
        <v>0.67858817300268293</v>
      </c>
      <c r="K96" s="1">
        <f>Table2[[#This Row],[AgeScoreNorm]]*0.2+Table2[[#This Row],[MileageScoreNorm]]*0.8</f>
        <v>0.62261489819818949</v>
      </c>
      <c r="L96" s="7">
        <f t="shared" si="8"/>
        <v>1.5565372454954738</v>
      </c>
      <c r="N96" t="s">
        <v>291</v>
      </c>
      <c r="P96" t="s">
        <v>204</v>
      </c>
    </row>
    <row r="97" spans="1:17" x14ac:dyDescent="0.25">
      <c r="A97" t="s">
        <v>50</v>
      </c>
      <c r="B97" s="11">
        <v>2004</v>
      </c>
      <c r="C97" s="13">
        <v>178229</v>
      </c>
      <c r="D97" s="13">
        <v>3577</v>
      </c>
      <c r="E97" s="13">
        <f>Table2[[#This Row],[Price]]/Table2[[#This Row],[PriceToScore]]</f>
        <v>1593.6142540436513</v>
      </c>
      <c r="F97" t="s">
        <v>38</v>
      </c>
      <c r="G97" s="1">
        <f t="shared" si="6"/>
        <v>18.379173679952551</v>
      </c>
      <c r="H97" s="1">
        <f t="shared" si="7"/>
        <v>252.09567366859412</v>
      </c>
      <c r="I97" s="1">
        <f>Table2[[#This Row],[AgeScore]]/MAX(G:G)</f>
        <v>0.18214477263836587</v>
      </c>
      <c r="J97" s="1">
        <f>Table2[[#This Row],[MileageScore]]/MAX(H:H)</f>
        <v>0.73884434110598685</v>
      </c>
      <c r="K97" s="1">
        <f>Table2[[#This Row],[AgeScoreNorm]]*0.2+Table2[[#This Row],[MileageScoreNorm]]*0.8</f>
        <v>0.6275044274124626</v>
      </c>
      <c r="L97" s="7">
        <f t="shared" si="8"/>
        <v>2.2445833368543786</v>
      </c>
      <c r="M97" t="s">
        <v>56</v>
      </c>
      <c r="N97" t="s">
        <v>312</v>
      </c>
      <c r="P97" t="s">
        <v>55</v>
      </c>
    </row>
    <row r="98" spans="1:17" x14ac:dyDescent="0.25">
      <c r="A98" t="s">
        <v>78</v>
      </c>
      <c r="B98" s="10">
        <v>1999</v>
      </c>
      <c r="C98" s="13">
        <v>172000</v>
      </c>
      <c r="D98" s="13">
        <v>4395</v>
      </c>
      <c r="E98" s="13">
        <f>Table2[[#This Row],[Price]]/Table2[[#This Row],[PriceToScore]]</f>
        <v>1586.6548730504783</v>
      </c>
      <c r="F98" t="s">
        <v>66</v>
      </c>
      <c r="G98" s="1">
        <f t="shared" ref="G98:G118" si="9">(2012-B98)^1.4</f>
        <v>36.2677566665581</v>
      </c>
      <c r="H98" s="1">
        <f t="shared" ref="H98:H118" si="10">C98^1.6 / 1000000</f>
        <v>238.14721939155075</v>
      </c>
      <c r="I98" s="1">
        <f>Table2[[#This Row],[AgeScore]]/MAX(G:G)</f>
        <v>0.35942760034633164</v>
      </c>
      <c r="J98" s="1">
        <f>Table2[[#This Row],[MileageScore]]/MAX(H:H)</f>
        <v>0.69796408179889113</v>
      </c>
      <c r="K98" s="1">
        <f>Table2[[#This Row],[AgeScoreNorm]]*0.2+Table2[[#This Row],[MileageScoreNorm]]*0.8</f>
        <v>0.63025678550837927</v>
      </c>
      <c r="L98" s="7">
        <f t="shared" ref="L98:L129" si="11">D98*K98/1000</f>
        <v>2.7699785723093266</v>
      </c>
      <c r="M98" s="9"/>
      <c r="N98" s="9"/>
      <c r="P98" t="s">
        <v>240</v>
      </c>
      <c r="Q98" t="s">
        <v>262</v>
      </c>
    </row>
    <row r="99" spans="1:17" x14ac:dyDescent="0.25">
      <c r="A99" t="s">
        <v>78</v>
      </c>
      <c r="B99" s="11">
        <v>1994</v>
      </c>
      <c r="C99" s="13">
        <v>164328</v>
      </c>
      <c r="D99" s="13">
        <v>2987</v>
      </c>
      <c r="E99" s="13">
        <f>Table2[[#This Row],[Price]]/Table2[[#This Row],[PriceToScore]]</f>
        <v>1581.2044939437194</v>
      </c>
      <c r="F99" t="s">
        <v>112</v>
      </c>
      <c r="G99" s="1">
        <f t="shared" si="9"/>
        <v>57.198087416635836</v>
      </c>
      <c r="H99" s="1">
        <f t="shared" si="10"/>
        <v>221.38006535773147</v>
      </c>
      <c r="I99" s="1">
        <f>Table2[[#This Row],[AgeScore]]/MAX(G:G)</f>
        <v>0.56685533361146234</v>
      </c>
      <c r="J99" s="1">
        <f>Table2[[#This Row],[MileageScore]]/MAX(H:H)</f>
        <v>0.64882275107290055</v>
      </c>
      <c r="K99" s="1">
        <f>Table2[[#This Row],[AgeScoreNorm]]*0.2+Table2[[#This Row],[MileageScoreNorm]]*0.8</f>
        <v>0.63242926758061291</v>
      </c>
      <c r="L99" s="7">
        <f t="shared" si="11"/>
        <v>1.8890662222632906</v>
      </c>
      <c r="M99" t="s">
        <v>113</v>
      </c>
      <c r="N99" t="s">
        <v>302</v>
      </c>
      <c r="P99" t="s">
        <v>111</v>
      </c>
    </row>
    <row r="100" spans="1:17" x14ac:dyDescent="0.25">
      <c r="A100" t="s">
        <v>26</v>
      </c>
      <c r="B100" s="11">
        <v>2000</v>
      </c>
      <c r="C100" s="13">
        <v>174000</v>
      </c>
      <c r="D100" s="13">
        <v>3600</v>
      </c>
      <c r="E100" s="13">
        <f>Table2[[#This Row],[Price]]/Table2[[#This Row],[PriceToScore]]</f>
        <v>1579.6272461159574</v>
      </c>
      <c r="F100" t="s">
        <v>140</v>
      </c>
      <c r="G100" s="1">
        <f t="shared" si="9"/>
        <v>32.423040924494721</v>
      </c>
      <c r="H100" s="1">
        <f t="shared" si="10"/>
        <v>242.59329720996899</v>
      </c>
      <c r="I100" s="1">
        <f>Table2[[#This Row],[AgeScore]]/MAX(G:G)</f>
        <v>0.32132496924376253</v>
      </c>
      <c r="J100" s="1">
        <f>Table2[[#This Row],[MileageScore]]/MAX(H:H)</f>
        <v>0.71099468795111576</v>
      </c>
      <c r="K100" s="1">
        <f>Table2[[#This Row],[AgeScoreNorm]]*0.2+Table2[[#This Row],[MileageScoreNorm]]*0.8</f>
        <v>0.63306074420964509</v>
      </c>
      <c r="L100" s="7">
        <f t="shared" si="11"/>
        <v>2.279018679154722</v>
      </c>
      <c r="N100" t="s">
        <v>315</v>
      </c>
      <c r="P100" t="s">
        <v>208</v>
      </c>
    </row>
    <row r="101" spans="1:17" x14ac:dyDescent="0.25">
      <c r="A101" t="s">
        <v>26</v>
      </c>
      <c r="B101" s="11">
        <v>1998</v>
      </c>
      <c r="C101" s="13">
        <v>173000</v>
      </c>
      <c r="D101" s="13">
        <v>1800</v>
      </c>
      <c r="E101" s="13">
        <f>Table2[[#This Row],[Price]]/Table2[[#This Row],[PriceToScore]]</f>
        <v>1554.4391905959683</v>
      </c>
      <c r="F101" t="s">
        <v>102</v>
      </c>
      <c r="G101" s="1">
        <f t="shared" si="9"/>
        <v>40.232706584393895</v>
      </c>
      <c r="H101" s="1">
        <f t="shared" si="10"/>
        <v>240.36640330882958</v>
      </c>
      <c r="I101" s="1">
        <f>Table2[[#This Row],[AgeScore]]/MAX(G:G)</f>
        <v>0.39872179898021565</v>
      </c>
      <c r="J101" s="1">
        <f>Table2[[#This Row],[MileageScore]]/MAX(H:H)</f>
        <v>0.7044680866288604</v>
      </c>
      <c r="K101" s="1">
        <f>Table2[[#This Row],[AgeScoreNorm]]*0.2+Table2[[#This Row],[MileageScoreNorm]]*0.8</f>
        <v>0.64331882909913141</v>
      </c>
      <c r="L101" s="7">
        <f t="shared" si="11"/>
        <v>1.1579738923784366</v>
      </c>
      <c r="O101" t="s">
        <v>198</v>
      </c>
      <c r="P101" t="s">
        <v>197</v>
      </c>
      <c r="Q101" t="s">
        <v>262</v>
      </c>
    </row>
    <row r="102" spans="1:17" x14ac:dyDescent="0.25">
      <c r="A102" t="s">
        <v>50</v>
      </c>
      <c r="B102" s="11">
        <v>2002</v>
      </c>
      <c r="C102" s="13">
        <v>179000</v>
      </c>
      <c r="D102" s="13">
        <v>3000</v>
      </c>
      <c r="E102" s="13">
        <f>Table2[[#This Row],[Price]]/Table2[[#This Row],[PriceToScore]]</f>
        <v>1550.4851579507085</v>
      </c>
      <c r="G102" s="1">
        <f t="shared" si="9"/>
        <v>25.118864315095799</v>
      </c>
      <c r="H102" s="1">
        <f t="shared" si="10"/>
        <v>253.84279999182974</v>
      </c>
      <c r="I102" s="1">
        <f>Table2[[#This Row],[AgeScore]]/MAX(G:G)</f>
        <v>0.24893773296226329</v>
      </c>
      <c r="J102" s="1">
        <f>Table2[[#This Row],[MileageScore]]/MAX(H:H)</f>
        <v>0.74396483515626122</v>
      </c>
      <c r="K102" s="1">
        <f>Table2[[#This Row],[AgeScoreNorm]]*0.2+Table2[[#This Row],[MileageScoreNorm]]*0.8</f>
        <v>0.64495941471746165</v>
      </c>
      <c r="L102" s="7">
        <f t="shared" si="11"/>
        <v>1.9348782441523849</v>
      </c>
      <c r="N102" t="s">
        <v>305</v>
      </c>
      <c r="P102" t="s">
        <v>214</v>
      </c>
    </row>
    <row r="103" spans="1:17" x14ac:dyDescent="0.25">
      <c r="A103" t="s">
        <v>26</v>
      </c>
      <c r="B103" s="11">
        <v>1997</v>
      </c>
      <c r="C103" s="13">
        <v>173177</v>
      </c>
      <c r="D103" s="13">
        <v>2500</v>
      </c>
      <c r="E103" s="13">
        <f>Table2[[#This Row],[Price]]/Table2[[#This Row],[PriceToScore]]</f>
        <v>1532.9700757975579</v>
      </c>
      <c r="F103" t="s">
        <v>38</v>
      </c>
      <c r="G103" s="1">
        <f t="shared" si="9"/>
        <v>44.312654085941638</v>
      </c>
      <c r="H103" s="1">
        <f t="shared" si="10"/>
        <v>240.76000247803</v>
      </c>
      <c r="I103" s="1">
        <f>Table2[[#This Row],[AgeScore]]/MAX(G:G)</f>
        <v>0.43915566847765009</v>
      </c>
      <c r="J103" s="1">
        <f>Table2[[#This Row],[MileageScore]]/MAX(H:H)</f>
        <v>0.70562165072853644</v>
      </c>
      <c r="K103" s="1">
        <f>Table2[[#This Row],[AgeScoreNorm]]*0.2+Table2[[#This Row],[MileageScoreNorm]]*0.8</f>
        <v>0.65232845427835917</v>
      </c>
      <c r="L103" s="7">
        <f t="shared" si="11"/>
        <v>1.6308211356958979</v>
      </c>
      <c r="M103" t="s">
        <v>39</v>
      </c>
      <c r="N103" t="s">
        <v>294</v>
      </c>
      <c r="P103" t="s">
        <v>42</v>
      </c>
    </row>
    <row r="104" spans="1:17" x14ac:dyDescent="0.25">
      <c r="A104" t="s">
        <v>93</v>
      </c>
      <c r="B104" s="11">
        <v>2001</v>
      </c>
      <c r="C104" s="13">
        <v>180000</v>
      </c>
      <c r="D104" s="13">
        <v>4300</v>
      </c>
      <c r="E104" s="13">
        <f>Table2[[#This Row],[Price]]/Table2[[#This Row],[PriceToScore]]</f>
        <v>1521.1548313996414</v>
      </c>
      <c r="F104" t="s">
        <v>66</v>
      </c>
      <c r="G104" s="1">
        <f t="shared" si="9"/>
        <v>28.704484988067605</v>
      </c>
      <c r="H104" s="1">
        <f t="shared" si="10"/>
        <v>256.11558585616615</v>
      </c>
      <c r="I104" s="1">
        <f>Table2[[#This Row],[AgeScore]]/MAX(G:G)</f>
        <v>0.28447263097338871</v>
      </c>
      <c r="J104" s="1">
        <f>Table2[[#This Row],[MileageScore]]/MAX(H:H)</f>
        <v>0.75062593707036296</v>
      </c>
      <c r="K104" s="1">
        <f>Table2[[#This Row],[AgeScoreNorm]]*0.2+Table2[[#This Row],[MileageScoreNorm]]*0.8</f>
        <v>0.65739527585096813</v>
      </c>
      <c r="L104" s="7">
        <f t="shared" si="11"/>
        <v>2.8267996861591627</v>
      </c>
      <c r="M104" s="9"/>
      <c r="N104" s="9" t="s">
        <v>323</v>
      </c>
      <c r="P104" t="s">
        <v>233</v>
      </c>
    </row>
    <row r="105" spans="1:17" x14ac:dyDescent="0.25">
      <c r="A105" t="s">
        <v>26</v>
      </c>
      <c r="B105" s="11">
        <v>1998</v>
      </c>
      <c r="C105" s="13">
        <v>176029</v>
      </c>
      <c r="D105" s="13">
        <v>3650</v>
      </c>
      <c r="E105" s="13">
        <f>Table2[[#This Row],[Price]]/Table2[[#This Row],[PriceToScore]]</f>
        <v>1517.0145290741705</v>
      </c>
      <c r="F105" t="s">
        <v>33</v>
      </c>
      <c r="G105" s="1">
        <f t="shared" si="9"/>
        <v>40.232706584393895</v>
      </c>
      <c r="H105" s="1">
        <f t="shared" si="10"/>
        <v>247.1352839806548</v>
      </c>
      <c r="I105" s="1">
        <f>Table2[[#This Row],[AgeScore]]/MAX(G:G)</f>
        <v>0.39872179898021565</v>
      </c>
      <c r="J105" s="1">
        <f>Table2[[#This Row],[MileageScore]]/MAX(H:H)</f>
        <v>0.72430638495116439</v>
      </c>
      <c r="K105" s="1">
        <f>Table2[[#This Row],[AgeScoreNorm]]*0.2+Table2[[#This Row],[MileageScoreNorm]]*0.8</f>
        <v>0.65918946775697462</v>
      </c>
      <c r="L105" s="7">
        <f t="shared" si="11"/>
        <v>2.4060415573129577</v>
      </c>
      <c r="M105" t="s">
        <v>40</v>
      </c>
      <c r="N105" t="s">
        <v>319</v>
      </c>
      <c r="P105" t="s">
        <v>41</v>
      </c>
    </row>
    <row r="106" spans="1:17" x14ac:dyDescent="0.25">
      <c r="A106" t="s">
        <v>178</v>
      </c>
      <c r="B106" s="10">
        <v>1993</v>
      </c>
      <c r="C106" s="13">
        <v>170000</v>
      </c>
      <c r="D106" s="13">
        <v>3000</v>
      </c>
      <c r="E106" s="13">
        <f>Table2[[#This Row],[Price]]/Table2[[#This Row],[PriceToScore]]</f>
        <v>1491.8582201040952</v>
      </c>
      <c r="F106" t="s">
        <v>169</v>
      </c>
      <c r="G106" s="1">
        <f t="shared" si="9"/>
        <v>61.695720631577657</v>
      </c>
      <c r="H106" s="1">
        <f t="shared" si="10"/>
        <v>233.73205325150127</v>
      </c>
      <c r="I106" s="1">
        <f>Table2[[#This Row],[AgeScore]]/MAX(G:G)</f>
        <v>0.61142863128043867</v>
      </c>
      <c r="J106" s="1">
        <f>Table2[[#This Row],[MileageScore]]/MAX(H:H)</f>
        <v>0.68502407188064596</v>
      </c>
      <c r="K106" s="1">
        <f>Table2[[#This Row],[AgeScoreNorm]]*0.2+Table2[[#This Row],[MileageScoreNorm]]*0.8</f>
        <v>0.67030498376060454</v>
      </c>
      <c r="L106" s="7">
        <f t="shared" si="11"/>
        <v>2.0109149512818139</v>
      </c>
      <c r="M106" s="9"/>
      <c r="N106" s="9"/>
      <c r="P106" t="s">
        <v>250</v>
      </c>
      <c r="Q106" t="s">
        <v>262</v>
      </c>
    </row>
    <row r="107" spans="1:17" x14ac:dyDescent="0.25">
      <c r="A107" t="s">
        <v>78</v>
      </c>
      <c r="B107" s="10">
        <v>1999</v>
      </c>
      <c r="C107" s="13">
        <v>180000</v>
      </c>
      <c r="D107" s="13">
        <v>4000</v>
      </c>
      <c r="E107" s="13">
        <f>Table2[[#This Row],[Price]]/Table2[[#This Row],[PriceToScore]]</f>
        <v>1487.2403632039707</v>
      </c>
      <c r="F107" t="s">
        <v>112</v>
      </c>
      <c r="G107" s="1">
        <f t="shared" si="9"/>
        <v>36.2677566665581</v>
      </c>
      <c r="H107" s="1">
        <f t="shared" si="10"/>
        <v>256.11558585616615</v>
      </c>
      <c r="I107" s="1">
        <f>Table2[[#This Row],[AgeScore]]/MAX(G:G)</f>
        <v>0.35942760034633164</v>
      </c>
      <c r="J107" s="1">
        <f>Table2[[#This Row],[MileageScore]]/MAX(H:H)</f>
        <v>0.75062593707036296</v>
      </c>
      <c r="K107" s="1">
        <f>Table2[[#This Row],[AgeScoreNorm]]*0.2+Table2[[#This Row],[MileageScoreNorm]]*0.8</f>
        <v>0.67238626972555671</v>
      </c>
      <c r="L107" s="7">
        <f t="shared" si="11"/>
        <v>2.6895450789022268</v>
      </c>
      <c r="M107" s="9"/>
      <c r="N107" s="9"/>
      <c r="P107" t="s">
        <v>242</v>
      </c>
      <c r="Q107" t="s">
        <v>262</v>
      </c>
    </row>
    <row r="108" spans="1:17" x14ac:dyDescent="0.25">
      <c r="A108" t="s">
        <v>78</v>
      </c>
      <c r="B108" s="10">
        <v>1990</v>
      </c>
      <c r="C108" s="13">
        <v>165550</v>
      </c>
      <c r="D108" s="13">
        <v>2000</v>
      </c>
      <c r="E108" s="13">
        <f>Table2[[#This Row],[Price]]/Table2[[#This Row],[PriceToScore]]</f>
        <v>1480.6186545884266</v>
      </c>
      <c r="F108" t="s">
        <v>33</v>
      </c>
      <c r="G108" s="1">
        <f t="shared" si="9"/>
        <v>75.75159003283396</v>
      </c>
      <c r="H108" s="1">
        <f t="shared" si="10"/>
        <v>224.01995009120878</v>
      </c>
      <c r="I108" s="1">
        <f>Table2[[#This Row],[AgeScore]]/MAX(G:G)</f>
        <v>0.75072777393552903</v>
      </c>
      <c r="J108" s="1">
        <f>Table2[[#This Row],[MileageScore]]/MAX(H:H)</f>
        <v>0.65655974976120757</v>
      </c>
      <c r="K108" s="1">
        <f>Table2[[#This Row],[AgeScoreNorm]]*0.2+Table2[[#This Row],[MileageScoreNorm]]*0.8</f>
        <v>0.67539335459607186</v>
      </c>
      <c r="L108" s="7">
        <f t="shared" si="11"/>
        <v>1.3507867091921437</v>
      </c>
      <c r="M108" t="s">
        <v>115</v>
      </c>
      <c r="P108" t="s">
        <v>114</v>
      </c>
      <c r="Q108" t="s">
        <v>262</v>
      </c>
    </row>
    <row r="109" spans="1:17" x14ac:dyDescent="0.25">
      <c r="A109" t="s">
        <v>178</v>
      </c>
      <c r="B109" s="10">
        <v>1992</v>
      </c>
      <c r="C109" s="13">
        <v>170000</v>
      </c>
      <c r="D109" s="13">
        <v>1850</v>
      </c>
      <c r="E109" s="13">
        <f>Table2[[#This Row],[Price]]/Table2[[#This Row],[PriceToScore]]</f>
        <v>1471.8666365809549</v>
      </c>
      <c r="F109" t="s">
        <v>49</v>
      </c>
      <c r="G109" s="1">
        <f t="shared" si="9"/>
        <v>66.289080346799679</v>
      </c>
      <c r="H109" s="1">
        <f t="shared" si="10"/>
        <v>233.73205325150127</v>
      </c>
      <c r="I109" s="1">
        <f>Table2[[#This Row],[AgeScore]]/MAX(G:G)</f>
        <v>0.65695061586715287</v>
      </c>
      <c r="J109" s="1">
        <f>Table2[[#This Row],[MileageScore]]/MAX(H:H)</f>
        <v>0.68502407188064596</v>
      </c>
      <c r="K109" s="1">
        <f>Table2[[#This Row],[AgeScoreNorm]]*0.2+Table2[[#This Row],[MileageScoreNorm]]*0.8</f>
        <v>0.67940938067794732</v>
      </c>
      <c r="L109" s="7">
        <f t="shared" si="11"/>
        <v>1.2569073542542026</v>
      </c>
      <c r="M109" s="9"/>
      <c r="N109" s="9"/>
      <c r="P109" t="s">
        <v>258</v>
      </c>
      <c r="Q109" t="s">
        <v>262</v>
      </c>
    </row>
    <row r="110" spans="1:17" x14ac:dyDescent="0.25">
      <c r="A110" t="s">
        <v>26</v>
      </c>
      <c r="B110" s="11">
        <v>2003</v>
      </c>
      <c r="C110" s="13">
        <v>187147</v>
      </c>
      <c r="D110" s="13">
        <v>5000</v>
      </c>
      <c r="E110" s="13">
        <f>Table2[[#This Row],[Price]]/Table2[[#This Row],[PriceToScore]]</f>
        <v>1466.143356428682</v>
      </c>
      <c r="F110" t="s">
        <v>33</v>
      </c>
      <c r="G110" s="1">
        <f t="shared" si="9"/>
        <v>21.674022167526225</v>
      </c>
      <c r="H110" s="1">
        <f t="shared" si="10"/>
        <v>272.57912400748404</v>
      </c>
      <c r="I110" s="1">
        <f>Table2[[#This Row],[AgeScore]]/MAX(G:G)</f>
        <v>0.21479800499241802</v>
      </c>
      <c r="J110" s="1">
        <f>Table2[[#This Row],[MileageScore]]/MAX(H:H)</f>
        <v>0.79887742754883329</v>
      </c>
      <c r="K110" s="1">
        <f>Table2[[#This Row],[AgeScoreNorm]]*0.2+Table2[[#This Row],[MileageScoreNorm]]*0.8</f>
        <v>0.68206154303755029</v>
      </c>
      <c r="L110" s="7">
        <f t="shared" si="11"/>
        <v>3.4103077151877517</v>
      </c>
      <c r="M110" t="s">
        <v>119</v>
      </c>
      <c r="N110" t="s">
        <v>325</v>
      </c>
      <c r="P110" t="s">
        <v>120</v>
      </c>
    </row>
    <row r="111" spans="1:17" x14ac:dyDescent="0.25">
      <c r="A111" t="s">
        <v>93</v>
      </c>
      <c r="B111" s="11">
        <v>1997</v>
      </c>
      <c r="C111" s="13">
        <v>179000</v>
      </c>
      <c r="D111" s="13">
        <v>4500</v>
      </c>
      <c r="E111" s="13">
        <f>Table2[[#This Row],[Price]]/Table2[[#This Row],[PriceToScore]]</f>
        <v>1464.1224084440446</v>
      </c>
      <c r="F111" t="s">
        <v>108</v>
      </c>
      <c r="G111" s="1">
        <f t="shared" si="9"/>
        <v>44.312654085941638</v>
      </c>
      <c r="H111" s="1">
        <f t="shared" si="10"/>
        <v>253.84279999182974</v>
      </c>
      <c r="I111" s="1">
        <f>Table2[[#This Row],[AgeScore]]/MAX(G:G)</f>
        <v>0.43915566847765009</v>
      </c>
      <c r="J111" s="1">
        <f>Table2[[#This Row],[MileageScore]]/MAX(H:H)</f>
        <v>0.74396483515626122</v>
      </c>
      <c r="K111" s="1">
        <f>Table2[[#This Row],[AgeScoreNorm]]*0.2+Table2[[#This Row],[MileageScoreNorm]]*0.8</f>
        <v>0.68300300182053908</v>
      </c>
      <c r="L111" s="7">
        <f t="shared" si="11"/>
        <v>3.0735135081924261</v>
      </c>
      <c r="M111" s="9"/>
      <c r="N111" s="9" t="s">
        <v>324</v>
      </c>
      <c r="P111" t="s">
        <v>227</v>
      </c>
    </row>
    <row r="112" spans="1:17" x14ac:dyDescent="0.25">
      <c r="A112" t="s">
        <v>78</v>
      </c>
      <c r="B112" s="11">
        <v>1996</v>
      </c>
      <c r="C112" s="13">
        <v>177744</v>
      </c>
      <c r="D112" s="13">
        <v>2788</v>
      </c>
      <c r="E112" s="13">
        <f>Table2[[#This Row],[Price]]/Table2[[#This Row],[PriceToScore]]</f>
        <v>1460.620255146757</v>
      </c>
      <c r="F112" t="s">
        <v>87</v>
      </c>
      <c r="G112" s="1">
        <f t="shared" si="9"/>
        <v>48.502930128332721</v>
      </c>
      <c r="H112" s="1">
        <f t="shared" si="10"/>
        <v>250.99895830656703</v>
      </c>
      <c r="I112" s="1">
        <f>Table2[[#This Row],[AgeScore]]/MAX(G:G)</f>
        <v>0.48068293680450802</v>
      </c>
      <c r="J112" s="1">
        <f>Table2[[#This Row],[MileageScore]]/MAX(H:H)</f>
        <v>0.73563007753991327</v>
      </c>
      <c r="K112" s="1">
        <f>Table2[[#This Row],[AgeScoreNorm]]*0.2+Table2[[#This Row],[MileageScoreNorm]]*0.8</f>
        <v>0.6846406493928322</v>
      </c>
      <c r="L112" s="7">
        <f t="shared" si="11"/>
        <v>1.9087781305072162</v>
      </c>
      <c r="M112" t="s">
        <v>86</v>
      </c>
      <c r="N112" t="s">
        <v>304</v>
      </c>
      <c r="P112" t="s">
        <v>85</v>
      </c>
    </row>
    <row r="113" spans="1:17" x14ac:dyDescent="0.25">
      <c r="A113" t="s">
        <v>26</v>
      </c>
      <c r="B113" s="11">
        <v>2000</v>
      </c>
      <c r="C113" s="13">
        <v>185000</v>
      </c>
      <c r="D113" s="13">
        <v>2500</v>
      </c>
      <c r="E113" s="13">
        <f>Table2[[#This Row],[Price]]/Table2[[#This Row],[PriceToScore]]</f>
        <v>1445.7630850532878</v>
      </c>
      <c r="F113" t="s">
        <v>169</v>
      </c>
      <c r="G113" s="1">
        <f t="shared" si="9"/>
        <v>32.423040924494721</v>
      </c>
      <c r="H113" s="1">
        <f t="shared" si="10"/>
        <v>267.59301045378135</v>
      </c>
      <c r="I113" s="1">
        <f>Table2[[#This Row],[AgeScore]]/MAX(G:G)</f>
        <v>0.32132496924376253</v>
      </c>
      <c r="J113" s="1">
        <f>Table2[[#This Row],[MileageScore]]/MAX(H:H)</f>
        <v>0.78426407964938438</v>
      </c>
      <c r="K113" s="1">
        <f>Table2[[#This Row],[AgeScoreNorm]]*0.2+Table2[[#This Row],[MileageScoreNorm]]*0.8</f>
        <v>0.69167625756826001</v>
      </c>
      <c r="L113" s="7">
        <f t="shared" si="11"/>
        <v>1.7291906439206499</v>
      </c>
      <c r="N113" t="s">
        <v>297</v>
      </c>
      <c r="O113" t="s">
        <v>327</v>
      </c>
      <c r="P113" t="s">
        <v>199</v>
      </c>
    </row>
    <row r="114" spans="1:17" x14ac:dyDescent="0.25">
      <c r="A114" t="s">
        <v>78</v>
      </c>
      <c r="B114" s="11">
        <v>1995</v>
      </c>
      <c r="C114" s="13">
        <v>178428</v>
      </c>
      <c r="D114" s="13">
        <v>3995</v>
      </c>
      <c r="E114" s="13">
        <f>Table2[[#This Row],[Price]]/Table2[[#This Row],[PriceToScore]]</f>
        <v>1435.1646400950003</v>
      </c>
      <c r="F114" t="s">
        <v>90</v>
      </c>
      <c r="G114" s="1">
        <f t="shared" si="9"/>
        <v>52.799339527161443</v>
      </c>
      <c r="H114" s="1">
        <f t="shared" si="10"/>
        <v>252.54618478072402</v>
      </c>
      <c r="I114" s="1">
        <f>Table2[[#This Row],[AgeScore]]/MAX(G:G)</f>
        <v>0.52326202804866984</v>
      </c>
      <c r="J114" s="1">
        <f>Table2[[#This Row],[MileageScore]]/MAX(H:H)</f>
        <v>0.74016470325643025</v>
      </c>
      <c r="K114" s="1">
        <f>Table2[[#This Row],[AgeScoreNorm]]*0.2+Table2[[#This Row],[MileageScoreNorm]]*0.8</f>
        <v>0.69678416821487821</v>
      </c>
      <c r="L114" s="7">
        <f t="shared" si="11"/>
        <v>2.7836527520184386</v>
      </c>
      <c r="M114" t="s">
        <v>89</v>
      </c>
      <c r="N114" t="s">
        <v>322</v>
      </c>
      <c r="P114" t="s">
        <v>88</v>
      </c>
    </row>
    <row r="115" spans="1:17" x14ac:dyDescent="0.25">
      <c r="A115" t="s">
        <v>26</v>
      </c>
      <c r="B115">
        <v>1994</v>
      </c>
      <c r="C115" s="13">
        <v>178000</v>
      </c>
      <c r="D115" s="13">
        <v>2250</v>
      </c>
      <c r="E115" s="13">
        <f>Table2[[#This Row],[Price]]/Table2[[#This Row],[PriceToScore]]</f>
        <v>1422.0060557623071</v>
      </c>
      <c r="F115" t="s">
        <v>195</v>
      </c>
      <c r="G115" s="1">
        <f t="shared" si="9"/>
        <v>57.198087416635836</v>
      </c>
      <c r="H115" s="1">
        <f t="shared" si="10"/>
        <v>251.57761967797231</v>
      </c>
      <c r="I115" s="1">
        <f>Table2[[#This Row],[AgeScore]]/MAX(G:G)</f>
        <v>0.56685533361146234</v>
      </c>
      <c r="J115" s="1">
        <f>Table2[[#This Row],[MileageScore]]/MAX(H:H)</f>
        <v>0.73732602366012112</v>
      </c>
      <c r="K115" s="1">
        <f>Table2[[#This Row],[AgeScoreNorm]]*0.2+Table2[[#This Row],[MileageScoreNorm]]*0.8</f>
        <v>0.70323188565038941</v>
      </c>
      <c r="L115" s="7">
        <f t="shared" si="11"/>
        <v>1.5822717427133761</v>
      </c>
      <c r="O115" t="s">
        <v>145</v>
      </c>
      <c r="P115" t="s">
        <v>194</v>
      </c>
      <c r="Q115" t="s">
        <v>262</v>
      </c>
    </row>
    <row r="116" spans="1:17" x14ac:dyDescent="0.25">
      <c r="A116" t="s">
        <v>178</v>
      </c>
      <c r="B116" s="10">
        <v>1995</v>
      </c>
      <c r="C116" s="13">
        <v>185000</v>
      </c>
      <c r="D116" s="13">
        <v>1600</v>
      </c>
      <c r="E116" s="13">
        <f>Table2[[#This Row],[Price]]/Table2[[#This Row],[PriceToScore]]</f>
        <v>1366.0014038345287</v>
      </c>
      <c r="F116" t="s">
        <v>30</v>
      </c>
      <c r="G116" s="1">
        <f t="shared" si="9"/>
        <v>52.799339527161443</v>
      </c>
      <c r="H116" s="1">
        <f t="shared" si="10"/>
        <v>267.59301045378135</v>
      </c>
      <c r="I116" s="1">
        <f>Table2[[#This Row],[AgeScore]]/MAX(G:G)</f>
        <v>0.52326202804866984</v>
      </c>
      <c r="J116" s="1">
        <f>Table2[[#This Row],[MileageScore]]/MAX(H:H)</f>
        <v>0.78426407964938438</v>
      </c>
      <c r="K116" s="1">
        <f>Table2[[#This Row],[AgeScoreNorm]]*0.2+Table2[[#This Row],[MileageScoreNorm]]*0.8</f>
        <v>0.7320636693292415</v>
      </c>
      <c r="L116" s="7">
        <f t="shared" si="11"/>
        <v>1.1713018709267864</v>
      </c>
      <c r="M116" s="9"/>
      <c r="N116" s="9"/>
      <c r="P116" t="s">
        <v>243</v>
      </c>
      <c r="Q116" t="s">
        <v>262</v>
      </c>
    </row>
    <row r="117" spans="1:17" x14ac:dyDescent="0.25">
      <c r="A117" t="s">
        <v>93</v>
      </c>
      <c r="B117">
        <v>1997</v>
      </c>
      <c r="C117" s="13">
        <v>189447</v>
      </c>
      <c r="D117" s="13">
        <v>3500</v>
      </c>
      <c r="E117" s="13">
        <f>Table2[[#This Row],[Price]]/Table2[[#This Row],[PriceToScore]]</f>
        <v>1352.1801377525285</v>
      </c>
      <c r="F117" t="s">
        <v>33</v>
      </c>
      <c r="G117" s="1">
        <f t="shared" si="9"/>
        <v>44.312654085941638</v>
      </c>
      <c r="H117" s="1">
        <f t="shared" si="10"/>
        <v>277.95876397116285</v>
      </c>
      <c r="I117" s="1">
        <f>Table2[[#This Row],[AgeScore]]/MAX(G:G)</f>
        <v>0.43915566847765009</v>
      </c>
      <c r="J117" s="1">
        <f>Table2[[#This Row],[MileageScore]]/MAX(H:H)</f>
        <v>0.81464412630454808</v>
      </c>
      <c r="K117" s="1">
        <f>Table2[[#This Row],[AgeScoreNorm]]*0.2+Table2[[#This Row],[MileageScoreNorm]]*0.8</f>
        <v>0.73954643473916848</v>
      </c>
      <c r="L117" s="7">
        <f t="shared" si="11"/>
        <v>2.5884125215870895</v>
      </c>
      <c r="M117" t="s">
        <v>92</v>
      </c>
      <c r="O117" t="s">
        <v>94</v>
      </c>
      <c r="P117" t="s">
        <v>91</v>
      </c>
      <c r="Q117" t="s">
        <v>262</v>
      </c>
    </row>
    <row r="118" spans="1:17" x14ac:dyDescent="0.25">
      <c r="A118" t="s">
        <v>50</v>
      </c>
      <c r="B118" s="11">
        <v>2001</v>
      </c>
      <c r="C118" s="13">
        <v>215344</v>
      </c>
      <c r="D118" s="13">
        <v>3211</v>
      </c>
      <c r="E118" s="13">
        <f>Table2[[#This Row],[Price]]/Table2[[#This Row],[PriceToScore]]</f>
        <v>1167.0047706347584</v>
      </c>
      <c r="F118" t="s">
        <v>267</v>
      </c>
      <c r="G118" s="1">
        <f t="shared" si="9"/>
        <v>28.704484988067605</v>
      </c>
      <c r="H118" s="1">
        <f t="shared" si="10"/>
        <v>341.20268592871463</v>
      </c>
      <c r="I118" s="1">
        <f>Table2[[#This Row],[AgeScore]]/MAX(G:G)</f>
        <v>0.28447263097338871</v>
      </c>
      <c r="J118" s="1">
        <f>Table2[[#This Row],[MileageScore]]/MAX(H:H)</f>
        <v>1</v>
      </c>
      <c r="K118" s="1">
        <f>Table2[[#This Row],[AgeScoreNorm]]*0.2+Table2[[#This Row],[MileageScoreNorm]]*0.8</f>
        <v>0.85689452619467776</v>
      </c>
      <c r="L118" s="7">
        <f t="shared" si="11"/>
        <v>2.7514883236111105</v>
      </c>
      <c r="M118" t="s">
        <v>61</v>
      </c>
      <c r="N118" t="s">
        <v>321</v>
      </c>
      <c r="P118" t="s">
        <v>59</v>
      </c>
    </row>
  </sheetData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P12" r:id="rId1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Model Year</vt:lpstr>
      <vt:lpstr>Cars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2012-12-14T15:07:20Z</dcterms:created>
  <dcterms:modified xsi:type="dcterms:W3CDTF">2013-03-24T17:47:02Z</dcterms:modified>
</cp:coreProperties>
</file>