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015" windowHeight="6255"/>
  </bookViews>
  <sheets>
    <sheet name="StockList_Demo" sheetId="1" r:id="rId1"/>
  </sheets>
  <calcPr calcId="145621"/>
</workbook>
</file>

<file path=xl/calcChain.xml><?xml version="1.0" encoding="utf-8"?>
<calcChain xmlns="http://schemas.openxmlformats.org/spreadsheetml/2006/main">
  <c r="A37" i="1" l="1"/>
  <c r="M26" i="1"/>
  <c r="I20" i="1"/>
  <c r="I14" i="1"/>
  <c r="K33" i="1"/>
  <c r="G8" i="1"/>
  <c r="G27" i="1"/>
  <c r="G25" i="1"/>
  <c r="B29" i="1"/>
  <c r="H20" i="1"/>
  <c r="B27" i="1"/>
  <c r="L17" i="1"/>
  <c r="G4" i="1"/>
  <c r="L8" i="1"/>
  <c r="E16" i="1"/>
  <c r="I24" i="1"/>
  <c r="G31" i="1"/>
  <c r="E17" i="1"/>
  <c r="J8" i="1"/>
  <c r="K9" i="1"/>
  <c r="K24" i="1"/>
  <c r="J21" i="1"/>
  <c r="F29" i="1"/>
  <c r="M32" i="1"/>
  <c r="D29" i="1"/>
  <c r="B26" i="1"/>
  <c r="H9" i="1"/>
  <c r="A36" i="1"/>
  <c r="H32" i="1"/>
  <c r="G32" i="1"/>
  <c r="L29" i="1"/>
  <c r="C27" i="1"/>
  <c r="L32" i="1"/>
  <c r="C16" i="1"/>
  <c r="C7" i="1"/>
  <c r="J24" i="1"/>
  <c r="L15" i="1"/>
  <c r="B21" i="1"/>
  <c r="D11" i="1"/>
  <c r="D30" i="1"/>
  <c r="I5" i="1"/>
  <c r="H24" i="1"/>
  <c r="H26" i="1"/>
  <c r="K10" i="1"/>
  <c r="L14" i="1"/>
  <c r="H25" i="1"/>
  <c r="I19" i="1"/>
  <c r="M19" i="1"/>
  <c r="C20" i="1"/>
  <c r="G28" i="1"/>
  <c r="F7" i="1"/>
  <c r="H14" i="1"/>
  <c r="I28" i="1"/>
  <c r="D21" i="1"/>
  <c r="H18" i="1"/>
  <c r="D10" i="1"/>
  <c r="B23" i="1"/>
  <c r="K32" i="1"/>
  <c r="G10" i="1"/>
  <c r="F14" i="1"/>
  <c r="L5" i="1"/>
  <c r="F12" i="1"/>
  <c r="I25" i="1"/>
  <c r="L12" i="1"/>
  <c r="K13" i="1"/>
  <c r="M8" i="1"/>
  <c r="F31" i="1"/>
  <c r="E23" i="1"/>
  <c r="J32" i="1"/>
  <c r="E19" i="1"/>
  <c r="F27" i="1"/>
  <c r="G14" i="1"/>
  <c r="D12" i="1"/>
  <c r="J14" i="1"/>
  <c r="F9" i="1"/>
  <c r="F30" i="1"/>
  <c r="C6" i="1"/>
  <c r="L24" i="1"/>
  <c r="L22" i="1"/>
  <c r="D5" i="1"/>
  <c r="M23" i="1"/>
  <c r="D25" i="1"/>
  <c r="E27" i="1"/>
  <c r="F10" i="1"/>
  <c r="K7" i="1"/>
  <c r="E22" i="1"/>
  <c r="M4" i="1"/>
  <c r="D20" i="1"/>
  <c r="J30" i="1"/>
  <c r="H12" i="1"/>
  <c r="D26" i="1"/>
  <c r="J33" i="1"/>
  <c r="E8" i="1"/>
  <c r="K11" i="1"/>
  <c r="K8" i="1"/>
  <c r="M6" i="1"/>
  <c r="F19" i="1"/>
  <c r="C28" i="1"/>
  <c r="B20" i="1"/>
  <c r="J16" i="1"/>
  <c r="I11" i="1"/>
  <c r="G30" i="1"/>
  <c r="M14" i="1"/>
  <c r="K26" i="1"/>
  <c r="K29" i="1"/>
  <c r="I26" i="1"/>
  <c r="C25" i="1"/>
  <c r="M27" i="1"/>
  <c r="I22" i="1"/>
  <c r="H15" i="1"/>
  <c r="J4" i="1"/>
  <c r="G21" i="1"/>
  <c r="B33" i="1"/>
  <c r="H5" i="1"/>
  <c r="E30" i="1"/>
  <c r="C19" i="1"/>
  <c r="J27" i="1"/>
  <c r="C9" i="1"/>
  <c r="M31" i="1"/>
  <c r="I27" i="1"/>
  <c r="K12" i="1"/>
  <c r="B11" i="1"/>
  <c r="L31" i="1"/>
  <c r="D27" i="1"/>
  <c r="K22" i="1"/>
  <c r="D24" i="1"/>
  <c r="C8" i="1"/>
  <c r="B25" i="1"/>
  <c r="H16" i="1"/>
  <c r="J23" i="1"/>
  <c r="L13" i="1"/>
  <c r="H33" i="1"/>
  <c r="M17" i="1"/>
  <c r="L19" i="1"/>
  <c r="H10" i="1"/>
  <c r="B7" i="1"/>
  <c r="E12" i="1"/>
  <c r="B5" i="1"/>
  <c r="E4" i="1"/>
  <c r="M12" i="1"/>
  <c r="M13" i="1"/>
  <c r="M9" i="1"/>
  <c r="M7" i="1"/>
  <c r="F23" i="1"/>
  <c r="L16" i="1"/>
  <c r="I33" i="1"/>
  <c r="D28" i="1"/>
  <c r="F13" i="1"/>
  <c r="C33" i="1"/>
  <c r="F24" i="1"/>
  <c r="M22" i="1"/>
  <c r="I16" i="1"/>
  <c r="J11" i="1"/>
  <c r="D18" i="1"/>
  <c r="B19" i="1"/>
  <c r="L11" i="1"/>
  <c r="B17" i="1"/>
  <c r="D7" i="1"/>
  <c r="D22" i="1"/>
  <c r="C23" i="1"/>
  <c r="H8" i="1"/>
  <c r="I15" i="1"/>
  <c r="K6" i="1"/>
  <c r="I4" i="1"/>
  <c r="D4" i="1"/>
  <c r="B32" i="1"/>
  <c r="K25" i="1"/>
  <c r="H23" i="1"/>
  <c r="F25" i="1"/>
  <c r="J20" i="1"/>
  <c r="G5" i="1"/>
  <c r="I8" i="1"/>
  <c r="H31" i="1"/>
  <c r="B24" i="1"/>
  <c r="I13" i="1"/>
  <c r="E25" i="1"/>
  <c r="K23" i="1"/>
  <c r="G6" i="1"/>
  <c r="C21" i="1"/>
  <c r="B15" i="1"/>
  <c r="J22" i="1"/>
  <c r="I10" i="1"/>
  <c r="M21" i="1"/>
  <c r="I12" i="1"/>
  <c r="M20" i="1"/>
  <c r="G11" i="1"/>
  <c r="M15" i="1"/>
  <c r="J28" i="1"/>
  <c r="G33" i="1"/>
  <c r="B22" i="1"/>
  <c r="L4" i="1"/>
  <c r="E31" i="1"/>
  <c r="E26" i="1"/>
  <c r="M16" i="1"/>
  <c r="K18" i="1"/>
  <c r="J10" i="1"/>
  <c r="K16" i="1"/>
  <c r="F5" i="1"/>
  <c r="L6" i="1"/>
  <c r="J17" i="1"/>
  <c r="F26" i="1"/>
  <c r="L28" i="1"/>
  <c r="D19" i="1"/>
  <c r="C18" i="1"/>
  <c r="D17" i="1"/>
  <c r="J9" i="1"/>
  <c r="K28" i="1"/>
  <c r="B30" i="1"/>
  <c r="M24" i="1"/>
  <c r="M25" i="1"/>
  <c r="B13" i="1"/>
  <c r="K5" i="1"/>
  <c r="H22" i="1"/>
  <c r="K17" i="1"/>
  <c r="G23" i="1"/>
  <c r="B10" i="1"/>
  <c r="B31" i="1"/>
  <c r="E7" i="1"/>
  <c r="H11" i="1"/>
  <c r="E13" i="1"/>
  <c r="C17" i="1"/>
  <c r="J6" i="1"/>
  <c r="I9" i="1"/>
  <c r="I7" i="1"/>
  <c r="H29" i="1"/>
  <c r="F32" i="1"/>
  <c r="F17" i="1"/>
  <c r="C24" i="1"/>
  <c r="B16" i="1"/>
  <c r="C22" i="1"/>
  <c r="J12" i="1"/>
  <c r="H19" i="1"/>
  <c r="F28" i="1"/>
  <c r="F20" i="1"/>
  <c r="E29" i="1"/>
  <c r="C5" i="1"/>
  <c r="M30" i="1"/>
  <c r="E28" i="1"/>
  <c r="E18" i="1"/>
  <c r="G16" i="1"/>
  <c r="K4" i="1"/>
  <c r="F4" i="1"/>
  <c r="G22" i="1"/>
  <c r="B18" i="1"/>
  <c r="B12" i="1"/>
  <c r="G13" i="1"/>
  <c r="J18" i="1"/>
  <c r="H13" i="1"/>
  <c r="G18" i="1"/>
  <c r="K30" i="1"/>
  <c r="E5" i="1"/>
  <c r="C12" i="1"/>
  <c r="F21" i="1"/>
  <c r="G7" i="1"/>
  <c r="G19" i="1"/>
  <c r="F11" i="1"/>
  <c r="G17" i="1"/>
  <c r="B6" i="1"/>
  <c r="D8" i="1"/>
  <c r="F22" i="1"/>
  <c r="B9" i="1"/>
  <c r="H17" i="1"/>
  <c r="E21" i="1"/>
  <c r="I17" i="1"/>
  <c r="L33" i="1"/>
  <c r="C31" i="1"/>
  <c r="E32" i="1"/>
  <c r="C32" i="1"/>
  <c r="C30" i="1"/>
  <c r="C11" i="1"/>
  <c r="E24" i="1"/>
  <c r="J19" i="1"/>
  <c r="I29" i="1"/>
  <c r="I23" i="1"/>
  <c r="I6" i="1"/>
  <c r="E11" i="1"/>
  <c r="E33" i="1"/>
  <c r="J25" i="1"/>
  <c r="D33" i="1"/>
  <c r="J31" i="1"/>
  <c r="J7" i="1"/>
  <c r="L30" i="1"/>
  <c r="J26" i="1"/>
  <c r="B4" i="1"/>
  <c r="M11" i="1"/>
  <c r="C10" i="1"/>
  <c r="L27" i="1"/>
  <c r="K27" i="1"/>
  <c r="D23" i="1"/>
  <c r="G20" i="1"/>
  <c r="H21" i="1"/>
  <c r="M33" i="1"/>
  <c r="D31" i="1"/>
  <c r="F18" i="1"/>
  <c r="D9" i="1"/>
  <c r="F16" i="1"/>
  <c r="H6" i="1"/>
  <c r="L20" i="1"/>
  <c r="K21" i="1"/>
  <c r="D13" i="1"/>
  <c r="D15" i="1"/>
  <c r="L23" i="1"/>
  <c r="G24" i="1"/>
  <c r="L10" i="1"/>
  <c r="H30" i="1"/>
  <c r="M18" i="1"/>
  <c r="I21" i="1"/>
  <c r="J13" i="1"/>
  <c r="H4" i="1"/>
  <c r="C14" i="1"/>
  <c r="D14" i="1"/>
  <c r="I32" i="1"/>
  <c r="C15" i="1"/>
  <c r="F8" i="1"/>
  <c r="E6" i="1"/>
  <c r="E10" i="1"/>
  <c r="E15" i="1"/>
  <c r="I30" i="1"/>
  <c r="L18" i="1"/>
  <c r="I18" i="1"/>
  <c r="L25" i="1"/>
  <c r="E9" i="1"/>
  <c r="M5" i="1"/>
  <c r="L26" i="1"/>
  <c r="B14" i="1"/>
  <c r="C26" i="1"/>
  <c r="H27" i="1"/>
  <c r="E14" i="1"/>
  <c r="G29" i="1"/>
  <c r="G15" i="1"/>
  <c r="D32" i="1"/>
  <c r="K19" i="1"/>
  <c r="F6" i="1"/>
  <c r="F33" i="1"/>
  <c r="B28" i="1"/>
  <c r="B8" i="1"/>
  <c r="F15" i="1"/>
  <c r="D16" i="1"/>
  <c r="K15" i="1"/>
  <c r="L7" i="1"/>
  <c r="H7" i="1"/>
  <c r="I31" i="1"/>
  <c r="J29" i="1"/>
  <c r="C29" i="1"/>
  <c r="K14" i="1"/>
  <c r="C4" i="1"/>
  <c r="M29" i="1"/>
  <c r="K31" i="1"/>
  <c r="G26" i="1"/>
  <c r="K20" i="1"/>
  <c r="G12" i="1"/>
  <c r="E20" i="1"/>
  <c r="L21" i="1"/>
  <c r="G9" i="1"/>
  <c r="C13" i="1"/>
  <c r="M10" i="1"/>
  <c r="J15" i="1"/>
  <c r="M28" i="1"/>
  <c r="L9" i="1"/>
  <c r="H28" i="1"/>
  <c r="D6" i="1"/>
  <c r="J5" i="1"/>
  <c r="A1" i="1"/>
</calcChain>
</file>

<file path=xl/sharedStrings.xml><?xml version="1.0" encoding="utf-8"?>
<sst xmlns="http://schemas.openxmlformats.org/spreadsheetml/2006/main" count="12" uniqueCount="12">
  <si>
    <t>stock_name</t>
  </si>
  <si>
    <t>last_price</t>
  </si>
  <si>
    <t>time</t>
  </si>
  <si>
    <t>bid_quantity</t>
  </si>
  <si>
    <t>bid</t>
  </si>
  <si>
    <t>ask</t>
  </si>
  <si>
    <t>ask_quantity</t>
  </si>
  <si>
    <t>min</t>
  </si>
  <si>
    <t>max</t>
  </si>
  <si>
    <t>ref_price</t>
  </si>
  <si>
    <t>open_price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</si>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</sst>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e" xfId="0" builtinId="0"/>
  </cellStyles>
  <dxfs count="22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lightstreamer.rtdexceldemo">
      <tp t="e">
        <v>#N/A</v>
        <stp/>
        <stp>CONFIG</stp>
        <stp>http://push.lightstreamer.com</stp>
        <stp>80</stp>
        <stp>DEMO</stp>
        <stp>QUOTE_ADAPTER</stp>
        <tr r="A1" s="1"/>
      </tp>
      <tp t="e">
        <v>#N/A</v>
        <stp/>
        <stp>item9</stp>
        <stp>bid_quantity</stp>
        <tr r="F25" s="1"/>
      </tp>
      <tp t="e">
        <v>#N/A</v>
        <stp/>
        <stp>item8</stp>
        <stp>bid_quantity</stp>
        <tr r="F26" s="1"/>
      </tp>
      <tp t="e">
        <v>#N/A</v>
        <stp/>
        <stp>item3</stp>
        <stp>bid_quantity</stp>
        <tr r="F31" s="1"/>
      </tp>
      <tp t="e">
        <v>#N/A</v>
        <stp/>
        <stp>item2</stp>
        <stp>bid_quantity</stp>
        <tr r="F32" s="1"/>
      </tp>
      <tp t="e">
        <v>#N/A</v>
        <stp/>
        <stp>item1</stp>
        <stp>bid_quantity</stp>
        <tr r="F33" s="1"/>
      </tp>
      <tp t="e">
        <v>#N/A</v>
        <stp/>
        <stp>item7</stp>
        <stp>bid_quantity</stp>
        <tr r="F27" s="1"/>
      </tp>
      <tp t="e">
        <v>#N/A</v>
        <stp/>
        <stp>item6</stp>
        <stp>bid_quantity</stp>
        <tr r="F28" s="1"/>
      </tp>
      <tp t="e">
        <v>#N/A</v>
        <stp/>
        <stp>item5</stp>
        <stp>bid_quantity</stp>
        <tr r="F29" s="1"/>
      </tp>
      <tp t="e">
        <v>#N/A</v>
        <stp/>
        <stp>item4</stp>
        <stp>bid_quantity</stp>
        <tr r="F30" s="1"/>
      </tp>
      <tp t="e">
        <v>#N/A</v>
        <stp/>
        <stp>item4</stp>
        <stp>ask_quantity</stp>
        <tr r="I30" s="1"/>
      </tp>
      <tp t="e">
        <v>#N/A</v>
        <stp/>
        <stp>item5</stp>
        <stp>ask_quantity</stp>
        <tr r="I29" s="1"/>
      </tp>
      <tp t="e">
        <v>#N/A</v>
        <stp/>
        <stp>item6</stp>
        <stp>ask_quantity</stp>
        <tr r="I28" s="1"/>
      </tp>
      <tp t="e">
        <v>#N/A</v>
        <stp/>
        <stp>item7</stp>
        <stp>ask_quantity</stp>
        <tr r="I27" s="1"/>
      </tp>
      <tp t="e">
        <v>#N/A</v>
        <stp/>
        <stp>item1</stp>
        <stp>ask_quantity</stp>
        <tr r="I33" s="1"/>
      </tp>
      <tp t="e">
        <v>#N/A</v>
        <stp/>
        <stp>item2</stp>
        <stp>ask_quantity</stp>
        <tr r="I32" s="1"/>
      </tp>
      <tp t="e">
        <v>#N/A</v>
        <stp/>
        <stp>item3</stp>
        <stp>ask_quantity</stp>
        <tr r="I31" s="1"/>
      </tp>
      <tp t="e">
        <v>#N/A</v>
        <stp/>
        <stp>item8</stp>
        <stp>ask_quantity</stp>
        <tr r="I26" s="1"/>
      </tp>
      <tp t="e">
        <v>#N/A</v>
        <stp/>
        <stp>item9</stp>
        <stp>ask_quantity</stp>
        <tr r="I25" s="1"/>
      </tp>
      <tp t="e">
        <v>#N/A</v>
        <stp/>
        <stp>item30</stp>
        <stp>min</stp>
        <tr r="J4" s="1"/>
      </tp>
      <tp t="e">
        <v>#N/A</v>
        <stp/>
        <stp>item29</stp>
        <stp>min</stp>
        <tr r="J5" s="1"/>
      </tp>
      <tp t="e">
        <v>#N/A</v>
        <stp/>
        <stp>item28</stp>
        <stp>min</stp>
        <tr r="J6" s="1"/>
      </tp>
      <tp t="e">
        <v>#N/A</v>
        <stp/>
        <stp>item21</stp>
        <stp>min</stp>
        <tr r="J13" s="1"/>
      </tp>
      <tp t="e">
        <v>#N/A</v>
        <stp/>
        <stp>item20</stp>
        <stp>min</stp>
        <tr r="J14" s="1"/>
      </tp>
      <tp t="e">
        <v>#N/A</v>
        <stp/>
        <stp>item23</stp>
        <stp>min</stp>
        <tr r="J11" s="1"/>
      </tp>
      <tp t="e">
        <v>#N/A</v>
        <stp/>
        <stp>item22</stp>
        <stp>min</stp>
        <tr r="J12" s="1"/>
      </tp>
      <tp t="e">
        <v>#N/A</v>
        <stp/>
        <stp>item25</stp>
        <stp>min</stp>
        <tr r="J9" s="1"/>
      </tp>
      <tp t="e">
        <v>#N/A</v>
        <stp/>
        <stp>item24</stp>
        <stp>min</stp>
        <tr r="J10" s="1"/>
      </tp>
      <tp t="e">
        <v>#N/A</v>
        <stp/>
        <stp>item27</stp>
        <stp>min</stp>
        <tr r="J7" s="1"/>
      </tp>
      <tp t="e">
        <v>#N/A</v>
        <stp/>
        <stp>item26</stp>
        <stp>min</stp>
        <tr r="J8" s="1"/>
      </tp>
      <tp t="e">
        <v>#N/A</v>
        <stp/>
        <stp>item19</stp>
        <stp>min</stp>
        <tr r="J15" s="1"/>
      </tp>
      <tp t="e">
        <v>#N/A</v>
        <stp/>
        <stp>item18</stp>
        <stp>min</stp>
        <tr r="J16" s="1"/>
      </tp>
      <tp t="e">
        <v>#N/A</v>
        <stp/>
        <stp>item11</stp>
        <stp>min</stp>
        <tr r="J23" s="1"/>
      </tp>
      <tp t="e">
        <v>#N/A</v>
        <stp/>
        <stp>item10</stp>
        <stp>min</stp>
        <tr r="J24" s="1"/>
      </tp>
      <tp t="e">
        <v>#N/A</v>
        <stp/>
        <stp>item13</stp>
        <stp>min</stp>
        <tr r="J21" s="1"/>
      </tp>
      <tp t="e">
        <v>#N/A</v>
        <stp/>
        <stp>item12</stp>
        <stp>min</stp>
        <tr r="J22" s="1"/>
      </tp>
      <tp t="e">
        <v>#N/A</v>
        <stp/>
        <stp>item15</stp>
        <stp>min</stp>
        <tr r="J19" s="1"/>
      </tp>
      <tp t="e">
        <v>#N/A</v>
        <stp/>
        <stp>item14</stp>
        <stp>min</stp>
        <tr r="J20" s="1"/>
      </tp>
      <tp t="e">
        <v>#N/A</v>
        <stp/>
        <stp>item17</stp>
        <stp>min</stp>
        <tr r="J17" s="1"/>
      </tp>
      <tp t="e">
        <v>#N/A</v>
        <stp/>
        <stp>item16</stp>
        <stp>min</stp>
        <tr r="J18" s="1"/>
      </tp>
      <tp t="e">
        <v>#N/A</v>
        <stp/>
        <stp>item30</stp>
        <stp>max</stp>
        <tr r="K4" s="1"/>
      </tp>
      <tp t="e">
        <v>#N/A</v>
        <stp/>
        <stp>item29</stp>
        <stp>max</stp>
        <tr r="K5" s="1"/>
      </tp>
      <tp t="e">
        <v>#N/A</v>
        <stp/>
        <stp>item28</stp>
        <stp>max</stp>
        <tr r="K6" s="1"/>
      </tp>
      <tp t="e">
        <v>#N/A</v>
        <stp/>
        <stp>item27</stp>
        <stp>max</stp>
        <tr r="K7" s="1"/>
      </tp>
      <tp t="e">
        <v>#N/A</v>
        <stp/>
        <stp>item26</stp>
        <stp>max</stp>
        <tr r="K8" s="1"/>
      </tp>
      <tp t="e">
        <v>#N/A</v>
        <stp/>
        <stp>item25</stp>
        <stp>max</stp>
        <tr r="K9" s="1"/>
      </tp>
      <tp t="e">
        <v>#N/A</v>
        <stp/>
        <stp>item24</stp>
        <stp>max</stp>
        <tr r="K10" s="1"/>
      </tp>
      <tp t="e">
        <v>#N/A</v>
        <stp/>
        <stp>item23</stp>
        <stp>max</stp>
        <tr r="K11" s="1"/>
      </tp>
      <tp t="e">
        <v>#N/A</v>
        <stp/>
        <stp>item22</stp>
        <stp>max</stp>
        <tr r="K12" s="1"/>
      </tp>
      <tp t="e">
        <v>#N/A</v>
        <stp/>
        <stp>item21</stp>
        <stp>max</stp>
        <tr r="K13" s="1"/>
      </tp>
      <tp t="e">
        <v>#N/A</v>
        <stp/>
        <stp>item20</stp>
        <stp>max</stp>
        <tr r="K14" s="1"/>
      </tp>
      <tp t="e">
        <v>#N/A</v>
        <stp/>
        <stp>item19</stp>
        <stp>max</stp>
        <tr r="K15" s="1"/>
      </tp>
      <tp t="e">
        <v>#N/A</v>
        <stp/>
        <stp>item18</stp>
        <stp>max</stp>
        <tr r="K16" s="1"/>
      </tp>
      <tp t="e">
        <v>#N/A</v>
        <stp/>
        <stp>item17</stp>
        <stp>max</stp>
        <tr r="K17" s="1"/>
      </tp>
      <tp t="e">
        <v>#N/A</v>
        <stp/>
        <stp>item16</stp>
        <stp>max</stp>
        <tr r="K18" s="1"/>
      </tp>
      <tp t="e">
        <v>#N/A</v>
        <stp/>
        <stp>item15</stp>
        <stp>max</stp>
        <tr r="K19" s="1"/>
      </tp>
      <tp t="e">
        <v>#N/A</v>
        <stp/>
        <stp>item14</stp>
        <stp>max</stp>
        <tr r="K20" s="1"/>
      </tp>
      <tp t="e">
        <v>#N/A</v>
        <stp/>
        <stp>item13</stp>
        <stp>max</stp>
        <tr r="K21" s="1"/>
      </tp>
      <tp t="e">
        <v>#N/A</v>
        <stp/>
        <stp>item12</stp>
        <stp>max</stp>
        <tr r="K22" s="1"/>
      </tp>
      <tp t="e">
        <v>#N/A</v>
        <stp/>
        <stp>item11</stp>
        <stp>max</stp>
        <tr r="K23" s="1"/>
      </tp>
      <tp t="e">
        <v>#N/A</v>
        <stp/>
        <stp>item10</stp>
        <stp>max</stp>
        <tr r="K24" s="1"/>
      </tp>
      <tp t="e">
        <v>#N/A</v>
        <stp/>
        <stp>item1</stp>
        <stp>ask</stp>
        <tr r="H33" s="1"/>
      </tp>
      <tp t="e">
        <v>#N/A</v>
        <stp/>
        <stp>item3</stp>
        <stp>ask</stp>
        <tr r="H31" s="1"/>
      </tp>
      <tp t="e">
        <v>#N/A</v>
        <stp/>
        <stp>item2</stp>
        <stp>ask</stp>
        <tr r="H32" s="1"/>
      </tp>
      <tp t="e">
        <v>#N/A</v>
        <stp/>
        <stp>item5</stp>
        <stp>ask</stp>
        <tr r="H29" s="1"/>
      </tp>
      <tp t="e">
        <v>#N/A</v>
        <stp/>
        <stp>item4</stp>
        <stp>ask</stp>
        <tr r="H30" s="1"/>
      </tp>
      <tp t="e">
        <v>#N/A</v>
        <stp/>
        <stp>item7</stp>
        <stp>ask</stp>
        <tr r="H27" s="1"/>
      </tp>
      <tp t="e">
        <v>#N/A</v>
        <stp/>
        <stp>item6</stp>
        <stp>ask</stp>
        <tr r="H28" s="1"/>
      </tp>
      <tp t="e">
        <v>#N/A</v>
        <stp/>
        <stp>item9</stp>
        <stp>ask</stp>
        <tr r="H25" s="1"/>
      </tp>
      <tp t="e">
        <v>#N/A</v>
        <stp/>
        <stp>item8</stp>
        <stp>ask</stp>
        <tr r="H26" s="1"/>
      </tp>
      <tp t="e">
        <v>#N/A</v>
        <stp/>
        <stp>item7</stp>
        <stp>time</stp>
        <tr r="D27" s="1"/>
      </tp>
      <tp t="e">
        <v>#N/A</v>
        <stp/>
        <stp>item6</stp>
        <stp>time</stp>
        <tr r="D28" s="1"/>
      </tp>
      <tp t="e">
        <v>#N/A</v>
        <stp/>
        <stp>item5</stp>
        <stp>time</stp>
        <tr r="D29" s="1"/>
      </tp>
      <tp t="e">
        <v>#N/A</v>
        <stp/>
        <stp>item4</stp>
        <stp>time</stp>
        <tr r="D30" s="1"/>
      </tp>
      <tp t="e">
        <v>#N/A</v>
        <stp/>
        <stp>item3</stp>
        <stp>time</stp>
        <tr r="D31" s="1"/>
      </tp>
      <tp t="e">
        <v>#N/A</v>
        <stp/>
        <stp>item2</stp>
        <stp>time</stp>
        <tr r="D32" s="1"/>
      </tp>
      <tp t="e">
        <v>#N/A</v>
        <stp/>
        <stp>item1</stp>
        <stp>time</stp>
        <tr r="D33" s="1"/>
      </tp>
      <tp t="e">
        <v>#N/A</v>
        <stp/>
        <stp>item9</stp>
        <stp>time</stp>
        <tr r="D25" s="1"/>
      </tp>
      <tp t="e">
        <v>#N/A</v>
        <stp/>
        <stp>item8</stp>
        <stp>time</stp>
        <tr r="D26" s="1"/>
      </tp>
      <tp t="e">
        <v>#N/A</v>
        <stp/>
        <stp>item8</stp>
        <stp>bid</stp>
        <tr r="G26" s="1"/>
      </tp>
      <tp t="e">
        <v>#N/A</v>
        <stp/>
        <stp>item9</stp>
        <stp>bid</stp>
        <tr r="G25" s="1"/>
      </tp>
      <tp t="e">
        <v>#N/A</v>
        <stp/>
        <stp>item6</stp>
        <stp>bid</stp>
        <tr r="G28" s="1"/>
      </tp>
      <tp t="e">
        <v>#N/A</v>
        <stp/>
        <stp>item7</stp>
        <stp>bid</stp>
        <tr r="G27" s="1"/>
      </tp>
      <tp t="e">
        <v>#N/A</v>
        <stp/>
        <stp>item4</stp>
        <stp>bid</stp>
        <tr r="G30" s="1"/>
      </tp>
      <tp t="e">
        <v>#N/A</v>
        <stp/>
        <stp>item5</stp>
        <stp>bid</stp>
        <tr r="G29" s="1"/>
      </tp>
      <tp t="e">
        <v>#N/A</v>
        <stp/>
        <stp>item2</stp>
        <stp>bid</stp>
        <tr r="G32" s="1"/>
      </tp>
      <tp t="e">
        <v>#N/A</v>
        <stp/>
        <stp>item3</stp>
        <stp>bid</stp>
        <tr r="G31" s="1"/>
      </tp>
      <tp t="e">
        <v>#N/A</v>
        <stp/>
        <stp>item1</stp>
        <stp>bid</stp>
        <tr r="G33" s="1"/>
      </tp>
      <tp t="e">
        <v>#N/A</v>
        <stp/>
        <stp>item4</stp>
        <stp>min</stp>
        <tr r="J30" s="1"/>
      </tp>
      <tp t="e">
        <v>#N/A</v>
        <stp/>
        <stp>item5</stp>
        <stp>min</stp>
        <tr r="J29" s="1"/>
      </tp>
      <tp t="e">
        <v>#N/A</v>
        <stp/>
        <stp>item6</stp>
        <stp>min</stp>
        <tr r="J28" s="1"/>
      </tp>
      <tp t="e">
        <v>#N/A</v>
        <stp/>
        <stp>item7</stp>
        <stp>min</stp>
        <tr r="J27" s="1"/>
      </tp>
      <tp t="e">
        <v>#N/A</v>
        <stp/>
        <stp>item1</stp>
        <stp>min</stp>
        <tr r="J33" s="1"/>
      </tp>
      <tp t="e">
        <v>#N/A</v>
        <stp/>
        <stp>item2</stp>
        <stp>min</stp>
        <tr r="J32" s="1"/>
      </tp>
      <tp t="e">
        <v>#N/A</v>
        <stp/>
        <stp>item3</stp>
        <stp>min</stp>
        <tr r="J31" s="1"/>
      </tp>
      <tp t="e">
        <v>#N/A</v>
        <stp/>
        <stp>item8</stp>
        <stp>min</stp>
        <tr r="J26" s="1"/>
      </tp>
      <tp t="e">
        <v>#N/A</v>
        <stp/>
        <stp>item9</stp>
        <stp>min</stp>
        <tr r="J25" s="1"/>
      </tp>
      <tp t="e">
        <v>#N/A</v>
        <stp/>
        <stp>item2</stp>
        <stp>max</stp>
        <tr r="K32" s="1"/>
      </tp>
      <tp t="e">
        <v>#N/A</v>
        <stp/>
        <stp>item3</stp>
        <stp>max</stp>
        <tr r="K31" s="1"/>
      </tp>
      <tp t="e">
        <v>#N/A</v>
        <stp/>
        <stp>item1</stp>
        <stp>max</stp>
        <tr r="K33" s="1"/>
      </tp>
      <tp t="e">
        <v>#N/A</v>
        <stp/>
        <stp>item6</stp>
        <stp>max</stp>
        <tr r="K28" s="1"/>
      </tp>
      <tp t="e">
        <v>#N/A</v>
        <stp/>
        <stp>item7</stp>
        <stp>max</stp>
        <tr r="K27" s="1"/>
      </tp>
      <tp t="e">
        <v>#N/A</v>
        <stp/>
        <stp>item4</stp>
        <stp>max</stp>
        <tr r="K30" s="1"/>
      </tp>
      <tp t="e">
        <v>#N/A</v>
        <stp/>
        <stp>item5</stp>
        <stp>max</stp>
        <tr r="K29" s="1"/>
      </tp>
      <tp t="e">
        <v>#N/A</v>
        <stp/>
        <stp>item8</stp>
        <stp>max</stp>
        <tr r="K26" s="1"/>
      </tp>
      <tp t="e">
        <v>#N/A</v>
        <stp/>
        <stp>item9</stp>
        <stp>max</stp>
        <tr r="K25" s="1"/>
      </tp>
      <tp t="e">
        <v>#N/A</v>
        <stp/>
        <stp>item18</stp>
        <stp>ask</stp>
        <tr r="H16" s="1"/>
      </tp>
      <tp t="e">
        <v>#N/A</v>
        <stp/>
        <stp>item19</stp>
        <stp>ask</stp>
        <tr r="H15" s="1"/>
      </tp>
      <tp t="e">
        <v>#N/A</v>
        <stp/>
        <stp>item14</stp>
        <stp>ask</stp>
        <tr r="H20" s="1"/>
      </tp>
      <tp t="e">
        <v>#N/A</v>
        <stp/>
        <stp>item15</stp>
        <stp>ask</stp>
        <tr r="H19" s="1"/>
      </tp>
      <tp t="e">
        <v>#N/A</v>
        <stp/>
        <stp>item16</stp>
        <stp>ask</stp>
        <tr r="H18" s="1"/>
      </tp>
      <tp t="e">
        <v>#N/A</v>
        <stp/>
        <stp>item17</stp>
        <stp>ask</stp>
        <tr r="H17" s="1"/>
      </tp>
      <tp t="e">
        <v>#N/A</v>
        <stp/>
        <stp>item10</stp>
        <stp>ask</stp>
        <tr r="H24" s="1"/>
      </tp>
      <tp t="e">
        <v>#N/A</v>
        <stp/>
        <stp>item11</stp>
        <stp>ask</stp>
        <tr r="H23" s="1"/>
      </tp>
      <tp t="e">
        <v>#N/A</v>
        <stp/>
        <stp>item12</stp>
        <stp>ask</stp>
        <tr r="H22" s="1"/>
      </tp>
      <tp t="e">
        <v>#N/A</v>
        <stp/>
        <stp>item13</stp>
        <stp>ask</stp>
        <tr r="H21" s="1"/>
      </tp>
      <tp t="e">
        <v>#N/A</v>
        <stp/>
        <stp>item30</stp>
        <stp>ask</stp>
        <tr r="H4" s="1"/>
      </tp>
      <tp t="e">
        <v>#N/A</v>
        <stp/>
        <stp>item28</stp>
        <stp>ask</stp>
        <tr r="H6" s="1"/>
      </tp>
      <tp t="e">
        <v>#N/A</v>
        <stp/>
        <stp>item29</stp>
        <stp>ask</stp>
        <tr r="H5" s="1"/>
      </tp>
      <tp t="e">
        <v>#N/A</v>
        <stp/>
        <stp>item24</stp>
        <stp>ask</stp>
        <tr r="H10" s="1"/>
      </tp>
      <tp t="e">
        <v>#N/A</v>
        <stp/>
        <stp>item25</stp>
        <stp>ask</stp>
        <tr r="H9" s="1"/>
      </tp>
      <tp t="e">
        <v>#N/A</v>
        <stp/>
        <stp>item26</stp>
        <stp>ask</stp>
        <tr r="H8" s="1"/>
      </tp>
      <tp t="e">
        <v>#N/A</v>
        <stp/>
        <stp>item27</stp>
        <stp>ask</stp>
        <tr r="H7" s="1"/>
      </tp>
      <tp t="e">
        <v>#N/A</v>
        <stp/>
        <stp>item20</stp>
        <stp>ask</stp>
        <tr r="H14" s="1"/>
      </tp>
      <tp t="e">
        <v>#N/A</v>
        <stp/>
        <stp>item21</stp>
        <stp>ask</stp>
        <tr r="H13" s="1"/>
      </tp>
      <tp t="e">
        <v>#N/A</v>
        <stp/>
        <stp>item22</stp>
        <stp>ask</stp>
        <tr r="H12" s="1"/>
      </tp>
      <tp t="e">
        <v>#N/A</v>
        <stp/>
        <stp>item23</stp>
        <stp>ask</stp>
        <tr r="H11" s="1"/>
      </tp>
      <tp t="e">
        <v>#N/A</v>
        <stp/>
        <stp>item30</stp>
        <stp>bid</stp>
        <tr r="G4" s="1"/>
      </tp>
      <tp t="e">
        <v>#N/A</v>
        <stp/>
        <stp>item23</stp>
        <stp>bid</stp>
        <tr r="G11" s="1"/>
      </tp>
      <tp t="e">
        <v>#N/A</v>
        <stp/>
        <stp>item22</stp>
        <stp>bid</stp>
        <tr r="G12" s="1"/>
      </tp>
      <tp t="e">
        <v>#N/A</v>
        <stp/>
        <stp>item21</stp>
        <stp>bid</stp>
        <tr r="G13" s="1"/>
      </tp>
      <tp t="e">
        <v>#N/A</v>
        <stp/>
        <stp>item20</stp>
        <stp>bid</stp>
        <tr r="G14" s="1"/>
      </tp>
      <tp t="e">
        <v>#N/A</v>
        <stp/>
        <stp>item27</stp>
        <stp>bid</stp>
        <tr r="G7" s="1"/>
      </tp>
      <tp t="e">
        <v>#N/A</v>
        <stp/>
        <stp>item26</stp>
        <stp>bid</stp>
        <tr r="G8" s="1"/>
      </tp>
      <tp t="e">
        <v>#N/A</v>
        <stp/>
        <stp>item25</stp>
        <stp>bid</stp>
        <tr r="G9" s="1"/>
      </tp>
      <tp t="e">
        <v>#N/A</v>
        <stp/>
        <stp>item24</stp>
        <stp>bid</stp>
        <tr r="G10" s="1"/>
      </tp>
      <tp t="e">
        <v>#N/A</v>
        <stp/>
        <stp>item29</stp>
        <stp>bid</stp>
        <tr r="G5" s="1"/>
      </tp>
      <tp t="e">
        <v>#N/A</v>
        <stp/>
        <stp>item28</stp>
        <stp>bid</stp>
        <tr r="G6" s="1"/>
      </tp>
      <tp t="e">
        <v>#N/A</v>
        <stp/>
        <stp>item13</stp>
        <stp>bid</stp>
        <tr r="G21" s="1"/>
      </tp>
      <tp t="e">
        <v>#N/A</v>
        <stp/>
        <stp>item12</stp>
        <stp>bid</stp>
        <tr r="G22" s="1"/>
      </tp>
      <tp t="e">
        <v>#N/A</v>
        <stp/>
        <stp>item11</stp>
        <stp>bid</stp>
        <tr r="G23" s="1"/>
      </tp>
      <tp t="e">
        <v>#N/A</v>
        <stp/>
        <stp>item10</stp>
        <stp>bid</stp>
        <tr r="G24" s="1"/>
      </tp>
      <tp t="e">
        <v>#N/A</v>
        <stp/>
        <stp>item17</stp>
        <stp>bid</stp>
        <tr r="G17" s="1"/>
      </tp>
      <tp t="e">
        <v>#N/A</v>
        <stp/>
        <stp>item16</stp>
        <stp>bid</stp>
        <tr r="G18" s="1"/>
      </tp>
      <tp t="e">
        <v>#N/A</v>
        <stp/>
        <stp>item15</stp>
        <stp>bid</stp>
        <tr r="G19" s="1"/>
      </tp>
      <tp t="e">
        <v>#N/A</v>
        <stp/>
        <stp>item14</stp>
        <stp>bid</stp>
        <tr r="G20" s="1"/>
      </tp>
      <tp t="e">
        <v>#N/A</v>
        <stp/>
        <stp>item19</stp>
        <stp>bid</stp>
        <tr r="G15" s="1"/>
      </tp>
      <tp t="e">
        <v>#N/A</v>
        <stp/>
        <stp>item18</stp>
        <stp>bid</stp>
        <tr r="G16" s="1"/>
      </tp>
      <tp t="e">
        <v>#N/A</v>
        <stp/>
        <stp>item5</stp>
        <stp>ref_price</stp>
        <tr r="L29" s="1"/>
      </tp>
      <tp t="e">
        <v>#N/A</v>
        <stp/>
        <stp>item4</stp>
        <stp>ref_price</stp>
        <tr r="L30" s="1"/>
      </tp>
      <tp t="e">
        <v>#N/A</v>
        <stp/>
        <stp>item7</stp>
        <stp>ref_price</stp>
        <tr r="L27" s="1"/>
      </tp>
      <tp t="e">
        <v>#N/A</v>
        <stp/>
        <stp>PX</stp>
        <stp/>
        <tr r="A37" s="1"/>
      </tp>
      <tp t="e">
        <v>#N/A</v>
        <stp/>
        <stp>item6</stp>
        <stp>ref_price</stp>
        <tr r="L28" s="1"/>
      </tp>
      <tp t="e">
        <v>#N/A</v>
        <stp/>
        <stp>item1</stp>
        <stp>ref_price</stp>
        <tr r="L33" s="1"/>
      </tp>
      <tp t="e">
        <v>#N/A</v>
        <stp/>
        <stp>item3</stp>
        <stp>ref_price</stp>
        <tr r="L31" s="1"/>
      </tp>
      <tp t="e">
        <v>#N/A</v>
        <stp/>
        <stp>item2</stp>
        <stp>ref_price</stp>
        <tr r="L32" s="1"/>
      </tp>
      <tp t="e">
        <v>#N/A</v>
        <stp/>
        <stp>item9</stp>
        <stp>ref_price</stp>
        <tr r="L25" s="1"/>
      </tp>
      <tp t="e">
        <v>#N/A</v>
        <stp/>
        <stp>item8</stp>
        <stp>ref_price</stp>
        <tr r="L26" s="1"/>
      </tp>
      <tp t="e">
        <v>#N/A</v>
        <stp/>
        <stp>LAST</stp>
        <stp/>
        <tr r="A36" s="1"/>
      </tp>
      <tp t="e">
        <v>#N/A</v>
        <stp/>
        <stp>item9</stp>
        <stp>open_price</stp>
        <tr r="M25" s="1"/>
      </tp>
      <tp t="e">
        <v>#N/A</v>
        <stp/>
        <stp>item8</stp>
        <stp>open_price</stp>
        <tr r="M26" s="1"/>
      </tp>
      <tp t="e">
        <v>#N/A</v>
        <stp/>
        <stp>item5</stp>
        <stp>open_price</stp>
        <tr r="M29" s="1"/>
      </tp>
      <tp t="e">
        <v>#N/A</v>
        <stp/>
        <stp>item4</stp>
        <stp>open_price</stp>
        <tr r="M30" s="1"/>
      </tp>
      <tp t="e">
        <v>#N/A</v>
        <stp/>
        <stp>item7</stp>
        <stp>open_price</stp>
        <tr r="M27" s="1"/>
      </tp>
      <tp t="e">
        <v>#N/A</v>
        <stp/>
        <stp>item6</stp>
        <stp>open_price</stp>
        <tr r="M28" s="1"/>
      </tp>
      <tp t="e">
        <v>#N/A</v>
        <stp/>
        <stp>item1</stp>
        <stp>open_price</stp>
        <tr r="M33" s="1"/>
      </tp>
      <tp t="e">
        <v>#N/A</v>
        <stp/>
        <stp>item3</stp>
        <stp>open_price</stp>
        <tr r="M31" s="1"/>
      </tp>
      <tp t="e">
        <v>#N/A</v>
        <stp/>
        <stp>item2</stp>
        <stp>open_price</stp>
        <tr r="M32" s="1"/>
      </tp>
      <tp t="e">
        <v>#N/A</v>
        <stp/>
        <stp>item30</stp>
        <stp>bid_quantity</stp>
        <tr r="F4" s="1"/>
      </tp>
      <tp t="e">
        <v>#N/A</v>
        <stp/>
        <stp>item26</stp>
        <stp>bid_quantity</stp>
        <tr r="F8" s="1"/>
      </tp>
      <tp t="e">
        <v>#N/A</v>
        <stp/>
        <stp>item27</stp>
        <stp>bid_quantity</stp>
        <tr r="F7" s="1"/>
      </tp>
      <tp t="e">
        <v>#N/A</v>
        <stp/>
        <stp>item24</stp>
        <stp>bid_quantity</stp>
        <tr r="F10" s="1"/>
      </tp>
      <tp t="e">
        <v>#N/A</v>
        <stp/>
        <stp>item25</stp>
        <stp>bid_quantity</stp>
        <tr r="F9" s="1"/>
      </tp>
      <tp t="e">
        <v>#N/A</v>
        <stp/>
        <stp>item22</stp>
        <stp>bid_quantity</stp>
        <tr r="F12" s="1"/>
      </tp>
      <tp t="e">
        <v>#N/A</v>
        <stp/>
        <stp>item23</stp>
        <stp>bid_quantity</stp>
        <tr r="F11" s="1"/>
      </tp>
      <tp t="e">
        <v>#N/A</v>
        <stp/>
        <stp>item20</stp>
        <stp>bid_quantity</stp>
        <tr r="F14" s="1"/>
      </tp>
      <tp t="e">
        <v>#N/A</v>
        <stp/>
        <stp>item21</stp>
        <stp>bid_quantity</stp>
        <tr r="F13" s="1"/>
      </tp>
      <tp t="e">
        <v>#N/A</v>
        <stp/>
        <stp>item28</stp>
        <stp>bid_quantity</stp>
        <tr r="F6" s="1"/>
      </tp>
      <tp t="e">
        <v>#N/A</v>
        <stp/>
        <stp>item29</stp>
        <stp>bid_quantity</stp>
        <tr r="F5" s="1"/>
      </tp>
      <tp t="e">
        <v>#N/A</v>
        <stp/>
        <stp>item16</stp>
        <stp>bid_quantity</stp>
        <tr r="F18" s="1"/>
      </tp>
      <tp t="e">
        <v>#N/A</v>
        <stp/>
        <stp>item17</stp>
        <stp>bid_quantity</stp>
        <tr r="F17" s="1"/>
      </tp>
      <tp t="e">
        <v>#N/A</v>
        <stp/>
        <stp>item14</stp>
        <stp>bid_quantity</stp>
        <tr r="F20" s="1"/>
      </tp>
      <tp t="e">
        <v>#N/A</v>
        <stp/>
        <stp>item15</stp>
        <stp>bid_quantity</stp>
        <tr r="F19" s="1"/>
      </tp>
      <tp t="e">
        <v>#N/A</v>
        <stp/>
        <stp>item12</stp>
        <stp>bid_quantity</stp>
        <tr r="F22" s="1"/>
      </tp>
      <tp t="e">
        <v>#N/A</v>
        <stp/>
        <stp>item13</stp>
        <stp>bid_quantity</stp>
        <tr r="F21" s="1"/>
      </tp>
      <tp t="e">
        <v>#N/A</v>
        <stp/>
        <stp>item10</stp>
        <stp>bid_quantity</stp>
        <tr r="F24" s="1"/>
      </tp>
      <tp t="e">
        <v>#N/A</v>
        <stp/>
        <stp>item11</stp>
        <stp>bid_quantity</stp>
        <tr r="F23" s="1"/>
      </tp>
      <tp t="e">
        <v>#N/A</v>
        <stp/>
        <stp>item12</stp>
        <stp>pct_change</stp>
        <tr r="E22" s="1"/>
      </tp>
      <tp t="e">
        <v>#N/A</v>
        <stp/>
        <stp>item13</stp>
        <stp>pct_change</stp>
        <tr r="E21" s="1"/>
      </tp>
      <tp t="e">
        <v>#N/A</v>
        <stp/>
        <stp>item10</stp>
        <stp>pct_change</stp>
        <tr r="E24" s="1"/>
      </tp>
      <tp t="e">
        <v>#N/A</v>
        <stp/>
        <stp>item11</stp>
        <stp>pct_change</stp>
        <tr r="E23" s="1"/>
      </tp>
      <tp t="e">
        <v>#N/A</v>
        <stp/>
        <stp>item16</stp>
        <stp>pct_change</stp>
        <tr r="E18" s="1"/>
      </tp>
      <tp t="e">
        <v>#N/A</v>
        <stp/>
        <stp>item17</stp>
        <stp>pct_change</stp>
        <tr r="E17" s="1"/>
      </tp>
      <tp t="e">
        <v>#N/A</v>
        <stp/>
        <stp>item14</stp>
        <stp>pct_change</stp>
        <tr r="E20" s="1"/>
      </tp>
      <tp t="e">
        <v>#N/A</v>
        <stp/>
        <stp>item15</stp>
        <stp>pct_change</stp>
        <tr r="E19" s="1"/>
      </tp>
      <tp t="e">
        <v>#N/A</v>
        <stp/>
        <stp>item18</stp>
        <stp>pct_change</stp>
        <tr r="E16" s="1"/>
      </tp>
      <tp t="e">
        <v>#N/A</v>
        <stp/>
        <stp>item19</stp>
        <stp>pct_change</stp>
        <tr r="E15" s="1"/>
      </tp>
      <tp t="e">
        <v>#N/A</v>
        <stp/>
        <stp>item22</stp>
        <stp>pct_change</stp>
        <tr r="E12" s="1"/>
      </tp>
      <tp t="e">
        <v>#N/A</v>
        <stp/>
        <stp>item23</stp>
        <stp>pct_change</stp>
        <tr r="E11" s="1"/>
      </tp>
      <tp t="e">
        <v>#N/A</v>
        <stp/>
        <stp>item20</stp>
        <stp>pct_change</stp>
        <tr r="E14" s="1"/>
      </tp>
      <tp t="e">
        <v>#N/A</v>
        <stp/>
        <stp>item21</stp>
        <stp>pct_change</stp>
        <tr r="E13" s="1"/>
      </tp>
      <tp t="e">
        <v>#N/A</v>
        <stp/>
        <stp>item26</stp>
        <stp>pct_change</stp>
        <tr r="E8" s="1"/>
      </tp>
      <tp t="e">
        <v>#N/A</v>
        <stp/>
        <stp>item27</stp>
        <stp>pct_change</stp>
        <tr r="E7" s="1"/>
      </tp>
      <tp t="e">
        <v>#N/A</v>
        <stp/>
        <stp>item24</stp>
        <stp>pct_change</stp>
        <tr r="E10" s="1"/>
      </tp>
      <tp t="e">
        <v>#N/A</v>
        <stp/>
        <stp>item25</stp>
        <stp>pct_change</stp>
        <tr r="E9" s="1"/>
      </tp>
      <tp t="e">
        <v>#N/A</v>
        <stp/>
        <stp>item28</stp>
        <stp>pct_change</stp>
        <tr r="E6" s="1"/>
      </tp>
      <tp t="e">
        <v>#N/A</v>
        <stp/>
        <stp>item29</stp>
        <stp>pct_change</stp>
        <tr r="E5" s="1"/>
      </tp>
      <tp t="e">
        <v>#N/A</v>
        <stp/>
        <stp>item30</stp>
        <stp>pct_change</stp>
        <tr r="E4" s="1"/>
      </tp>
      <tp t="e">
        <v>#N/A</v>
        <stp/>
        <stp>item18</stp>
        <stp>bid_quantity</stp>
        <tr r="F16" s="1"/>
      </tp>
      <tp t="e">
        <v>#N/A</v>
        <stp/>
        <stp>item19</stp>
        <stp>bid_quantity</stp>
        <tr r="F15" s="1"/>
      </tp>
      <tp t="e">
        <v>#N/A</v>
        <stp/>
        <stp>item9</stp>
        <stp>stock_name</stp>
        <tr r="B25" s="1"/>
      </tp>
      <tp t="e">
        <v>#N/A</v>
        <stp/>
        <stp>item8</stp>
        <stp>stock_name</stp>
        <tr r="B26" s="1"/>
      </tp>
      <tp t="e">
        <v>#N/A</v>
        <stp/>
        <stp>item3</stp>
        <stp>stock_name</stp>
        <tr r="B31" s="1"/>
      </tp>
      <tp t="e">
        <v>#N/A</v>
        <stp/>
        <stp>item2</stp>
        <stp>stock_name</stp>
        <tr r="B32" s="1"/>
      </tp>
      <tp t="e">
        <v>#N/A</v>
        <stp/>
        <stp>item1</stp>
        <stp>stock_name</stp>
        <tr r="B33" s="1"/>
      </tp>
      <tp t="e">
        <v>#N/A</v>
        <stp/>
        <stp>item7</stp>
        <stp>stock_name</stp>
        <tr r="B27" s="1"/>
      </tp>
      <tp t="e">
        <v>#N/A</v>
        <stp/>
        <stp>item6</stp>
        <stp>stock_name</stp>
        <tr r="B28" s="1"/>
      </tp>
      <tp t="e">
        <v>#N/A</v>
        <stp/>
        <stp>item5</stp>
        <stp>stock_name</stp>
        <tr r="B29" s="1"/>
      </tp>
      <tp t="e">
        <v>#N/A</v>
        <stp/>
        <stp>item4</stp>
        <stp>stock_name</stp>
        <tr r="B30" s="1"/>
      </tp>
      <tp t="e">
        <v>#N/A</v>
        <stp/>
        <stp>item30</stp>
        <stp>time</stp>
        <tr r="D4" s="1"/>
      </tp>
      <tp t="e">
        <v>#N/A</v>
        <stp/>
        <stp>item9</stp>
        <stp>last_price</stp>
        <tr r="C25" s="1"/>
      </tp>
      <tp t="e">
        <v>#N/A</v>
        <stp/>
        <stp>item8</stp>
        <stp>last_price</stp>
        <tr r="C26" s="1"/>
      </tp>
      <tp t="e">
        <v>#N/A</v>
        <stp/>
        <stp>item3</stp>
        <stp>last_price</stp>
        <tr r="C31" s="1"/>
      </tp>
      <tp t="e">
        <v>#N/A</v>
        <stp/>
        <stp>item2</stp>
        <stp>last_price</stp>
        <tr r="C32" s="1"/>
      </tp>
      <tp t="e">
        <v>#N/A</v>
        <stp/>
        <stp>item1</stp>
        <stp>last_price</stp>
        <tr r="C33" s="1"/>
      </tp>
      <tp t="e">
        <v>#N/A</v>
        <stp/>
        <stp>item7</stp>
        <stp>last_price</stp>
        <tr r="C27" s="1"/>
      </tp>
      <tp t="e">
        <v>#N/A</v>
        <stp/>
        <stp>item6</stp>
        <stp>last_price</stp>
        <tr r="C28" s="1"/>
      </tp>
      <tp t="e">
        <v>#N/A</v>
        <stp/>
        <stp>item5</stp>
        <stp>last_price</stp>
        <tr r="C29" s="1"/>
      </tp>
      <tp t="e">
        <v>#N/A</v>
        <stp/>
        <stp>item4</stp>
        <stp>last_price</stp>
        <tr r="C30" s="1"/>
      </tp>
      <tp t="e">
        <v>#N/A</v>
        <stp/>
        <stp>item28</stp>
        <stp>time</stp>
        <tr r="D6" s="1"/>
      </tp>
      <tp t="e">
        <v>#N/A</v>
        <stp/>
        <stp>item29</stp>
        <stp>time</stp>
        <tr r="D5" s="1"/>
      </tp>
      <tp t="e">
        <v>#N/A</v>
        <stp/>
        <stp>item22</stp>
        <stp>time</stp>
        <tr r="D12" s="1"/>
      </tp>
      <tp t="e">
        <v>#N/A</v>
        <stp/>
        <stp>item23</stp>
        <stp>time</stp>
        <tr r="D11" s="1"/>
      </tp>
      <tp t="e">
        <v>#N/A</v>
        <stp/>
        <stp>item20</stp>
        <stp>time</stp>
        <tr r="D14" s="1"/>
      </tp>
      <tp t="e">
        <v>#N/A</v>
        <stp/>
        <stp>item21</stp>
        <stp>time</stp>
        <tr r="D13" s="1"/>
      </tp>
      <tp t="e">
        <v>#N/A</v>
        <stp/>
        <stp>item26</stp>
        <stp>time</stp>
        <tr r="D8" s="1"/>
      </tp>
      <tp t="e">
        <v>#N/A</v>
        <stp/>
        <stp>item27</stp>
        <stp>time</stp>
        <tr r="D7" s="1"/>
      </tp>
      <tp t="e">
        <v>#N/A</v>
        <stp/>
        <stp>item24</stp>
        <stp>time</stp>
        <tr r="D10" s="1"/>
      </tp>
      <tp t="e">
        <v>#N/A</v>
        <stp/>
        <stp>item25</stp>
        <stp>time</stp>
        <tr r="D9" s="1"/>
      </tp>
      <tp t="e">
        <v>#N/A</v>
        <stp/>
        <stp>item18</stp>
        <stp>time</stp>
        <tr r="D16" s="1"/>
      </tp>
      <tp t="e">
        <v>#N/A</v>
        <stp/>
        <stp>item19</stp>
        <stp>time</stp>
        <tr r="D15" s="1"/>
      </tp>
      <tp t="e">
        <v>#N/A</v>
        <stp/>
        <stp>item12</stp>
        <stp>time</stp>
        <tr r="D22" s="1"/>
      </tp>
      <tp t="e">
        <v>#N/A</v>
        <stp/>
        <stp>item13</stp>
        <stp>time</stp>
        <tr r="D21" s="1"/>
      </tp>
      <tp t="e">
        <v>#N/A</v>
        <stp/>
        <stp>item10</stp>
        <stp>time</stp>
        <tr r="D24" s="1"/>
      </tp>
      <tp t="e">
        <v>#N/A</v>
        <stp/>
        <stp>item11</stp>
        <stp>time</stp>
        <tr r="D23" s="1"/>
      </tp>
      <tp t="e">
        <v>#N/A</v>
        <stp/>
        <stp>item16</stp>
        <stp>time</stp>
        <tr r="D18" s="1"/>
      </tp>
      <tp t="e">
        <v>#N/A</v>
        <stp/>
        <stp>item17</stp>
        <stp>time</stp>
        <tr r="D17" s="1"/>
      </tp>
      <tp t="e">
        <v>#N/A</v>
        <stp/>
        <stp>item14</stp>
        <stp>time</stp>
        <tr r="D20" s="1"/>
      </tp>
      <tp t="e">
        <v>#N/A</v>
        <stp/>
        <stp>item15</stp>
        <stp>time</stp>
        <tr r="D19" s="1"/>
      </tp>
      <tp t="e">
        <v>#N/A</v>
        <stp/>
        <stp>item19</stp>
        <stp>ask_quantity</stp>
        <tr r="I15" s="1"/>
      </tp>
      <tp t="e">
        <v>#N/A</v>
        <stp/>
        <stp>item18</stp>
        <stp>ask_quantity</stp>
        <tr r="I16" s="1"/>
      </tp>
      <tp t="e">
        <v>#N/A</v>
        <stp/>
        <stp>item11</stp>
        <stp>ask_quantity</stp>
        <tr r="I23" s="1"/>
      </tp>
      <tp t="e">
        <v>#N/A</v>
        <stp/>
        <stp>item10</stp>
        <stp>ask_quantity</stp>
        <tr r="I24" s="1"/>
      </tp>
      <tp t="e">
        <v>#N/A</v>
        <stp/>
        <stp>item13</stp>
        <stp>ask_quantity</stp>
        <tr r="I21" s="1"/>
      </tp>
      <tp t="e">
        <v>#N/A</v>
        <stp/>
        <stp>item12</stp>
        <stp>ask_quantity</stp>
        <tr r="I22" s="1"/>
      </tp>
      <tp t="e">
        <v>#N/A</v>
        <stp/>
        <stp>item15</stp>
        <stp>ask_quantity</stp>
        <tr r="I19" s="1"/>
      </tp>
      <tp t="e">
        <v>#N/A</v>
        <stp/>
        <stp>item14</stp>
        <stp>ask_quantity</stp>
        <tr r="I20" s="1"/>
      </tp>
      <tp t="e">
        <v>#N/A</v>
        <stp/>
        <stp>item17</stp>
        <stp>ask_quantity</stp>
        <tr r="I17" s="1"/>
      </tp>
      <tp t="e">
        <v>#N/A</v>
        <stp/>
        <stp>item16</stp>
        <stp>ask_quantity</stp>
        <tr r="I18" s="1"/>
      </tp>
      <tp t="e">
        <v>#N/A</v>
        <stp/>
        <stp>item30</stp>
        <stp>ask_quantity</stp>
        <tr r="I4" s="1"/>
      </tp>
      <tp t="e">
        <v>#N/A</v>
        <stp/>
        <stp>item29</stp>
        <stp>ask_quantity</stp>
        <tr r="I5" s="1"/>
      </tp>
      <tp t="e">
        <v>#N/A</v>
        <stp/>
        <stp>item28</stp>
        <stp>ask_quantity</stp>
        <tr r="I6" s="1"/>
      </tp>
      <tp t="e">
        <v>#N/A</v>
        <stp/>
        <stp>item21</stp>
        <stp>ask_quantity</stp>
        <tr r="I13" s="1"/>
      </tp>
      <tp t="e">
        <v>#N/A</v>
        <stp/>
        <stp>item20</stp>
        <stp>ask_quantity</stp>
        <tr r="I14" s="1"/>
      </tp>
      <tp t="e">
        <v>#N/A</v>
        <stp/>
        <stp>item23</stp>
        <stp>ask_quantity</stp>
        <tr r="I11" s="1"/>
      </tp>
      <tp t="e">
        <v>#N/A</v>
        <stp/>
        <stp>item22</stp>
        <stp>ask_quantity</stp>
        <tr r="I12" s="1"/>
      </tp>
      <tp t="e">
        <v>#N/A</v>
        <stp/>
        <stp>item25</stp>
        <stp>ask_quantity</stp>
        <tr r="I9" s="1"/>
      </tp>
      <tp t="e">
        <v>#N/A</v>
        <stp/>
        <stp>item24</stp>
        <stp>ask_quantity</stp>
        <tr r="I10" s="1"/>
      </tp>
      <tp t="e">
        <v>#N/A</v>
        <stp/>
        <stp>item27</stp>
        <stp>ask_quantity</stp>
        <tr r="I7" s="1"/>
      </tp>
      <tp t="e">
        <v>#N/A</v>
        <stp/>
        <stp>item26</stp>
        <stp>ask_quantity</stp>
        <tr r="I8" s="1"/>
      </tp>
      <tp t="e">
        <v>#N/A</v>
        <stp/>
        <stp>item26</stp>
        <stp>last_price</stp>
        <tr r="C8" s="1"/>
      </tp>
      <tp t="e">
        <v>#N/A</v>
        <stp/>
        <stp>item27</stp>
        <stp>last_price</stp>
        <tr r="C7" s="1"/>
      </tp>
      <tp t="e">
        <v>#N/A</v>
        <stp/>
        <stp>item24</stp>
        <stp>last_price</stp>
        <tr r="C10" s="1"/>
      </tp>
      <tp t="e">
        <v>#N/A</v>
        <stp/>
        <stp>item25</stp>
        <stp>last_price</stp>
        <tr r="C9" s="1"/>
      </tp>
      <tp t="e">
        <v>#N/A</v>
        <stp/>
        <stp>item22</stp>
        <stp>last_price</stp>
        <tr r="C12" s="1"/>
      </tp>
      <tp t="e">
        <v>#N/A</v>
        <stp/>
        <stp>item23</stp>
        <stp>last_price</stp>
        <tr r="C11" s="1"/>
      </tp>
      <tp t="e">
        <v>#N/A</v>
        <stp/>
        <stp>item20</stp>
        <stp>last_price</stp>
        <tr r="C14" s="1"/>
      </tp>
      <tp t="e">
        <v>#N/A</v>
        <stp/>
        <stp>item21</stp>
        <stp>last_price</stp>
        <tr r="C13" s="1"/>
      </tp>
      <tp t="e">
        <v>#N/A</v>
        <stp/>
        <stp>item28</stp>
        <stp>last_price</stp>
        <tr r="C6" s="1"/>
      </tp>
      <tp t="e">
        <v>#N/A</v>
        <stp/>
        <stp>item29</stp>
        <stp>last_price</stp>
        <tr r="C5" s="1"/>
      </tp>
      <tp t="e">
        <v>#N/A</v>
        <stp/>
        <stp>item30</stp>
        <stp>last_price</stp>
        <tr r="C4" s="1"/>
      </tp>
      <tp t="e">
        <v>#N/A</v>
        <stp/>
        <stp>item16</stp>
        <stp>last_price</stp>
        <tr r="C18" s="1"/>
      </tp>
      <tp t="e">
        <v>#N/A</v>
        <stp/>
        <stp>item17</stp>
        <stp>last_price</stp>
        <tr r="C17" s="1"/>
      </tp>
      <tp t="e">
        <v>#N/A</v>
        <stp/>
        <stp>item14</stp>
        <stp>last_price</stp>
        <tr r="C20" s="1"/>
      </tp>
      <tp t="e">
        <v>#N/A</v>
        <stp/>
        <stp>item15</stp>
        <stp>last_price</stp>
        <tr r="C19" s="1"/>
      </tp>
      <tp t="e">
        <v>#N/A</v>
        <stp/>
        <stp>item12</stp>
        <stp>last_price</stp>
        <tr r="C22" s="1"/>
      </tp>
      <tp t="e">
        <v>#N/A</v>
        <stp/>
        <stp>item13</stp>
        <stp>last_price</stp>
        <tr r="C21" s="1"/>
      </tp>
      <tp t="e">
        <v>#N/A</v>
        <stp/>
        <stp>item10</stp>
        <stp>last_price</stp>
        <tr r="C24" s="1"/>
      </tp>
      <tp t="e">
        <v>#N/A</v>
        <stp/>
        <stp>item11</stp>
        <stp>last_price</stp>
        <tr r="C23" s="1"/>
      </tp>
      <tp t="e">
        <v>#N/A</v>
        <stp/>
        <stp>item18</stp>
        <stp>last_price</stp>
        <tr r="C16" s="1"/>
      </tp>
      <tp t="e">
        <v>#N/A</v>
        <stp/>
        <stp>item19</stp>
        <stp>last_price</stp>
        <tr r="C15" s="1"/>
      </tp>
      <tp t="e">
        <v>#N/A</v>
        <stp/>
        <stp>item18</stp>
        <stp>ref_price</stp>
        <tr r="L16" s="1"/>
      </tp>
      <tp t="e">
        <v>#N/A</v>
        <stp/>
        <stp>item28</stp>
        <stp>ref_price</stp>
        <tr r="L6" s="1"/>
      </tp>
      <tp t="e">
        <v>#N/A</v>
        <stp/>
        <stp>item19</stp>
        <stp>ref_price</stp>
        <tr r="L15" s="1"/>
      </tp>
      <tp t="e">
        <v>#N/A</v>
        <stp/>
        <stp>item29</stp>
        <stp>ref_price</stp>
        <tr r="L5" s="1"/>
      </tp>
      <tp t="e">
        <v>#N/A</v>
        <stp/>
        <stp>item30</stp>
        <stp>open_price</stp>
        <tr r="M4" s="1"/>
      </tp>
      <tp t="e">
        <v>#N/A</v>
        <stp/>
        <stp>item20</stp>
        <stp>open_price</stp>
        <tr r="M14" s="1"/>
      </tp>
      <tp t="e">
        <v>#N/A</v>
        <stp/>
        <stp>item21</stp>
        <stp>open_price</stp>
        <tr r="M13" s="1"/>
      </tp>
      <tp t="e">
        <v>#N/A</v>
        <stp/>
        <stp>item22</stp>
        <stp>open_price</stp>
        <tr r="M12" s="1"/>
      </tp>
      <tp t="e">
        <v>#N/A</v>
        <stp/>
        <stp>item23</stp>
        <stp>open_price</stp>
        <tr r="M11" s="1"/>
      </tp>
      <tp t="e">
        <v>#N/A</v>
        <stp/>
        <stp>item24</stp>
        <stp>open_price</stp>
        <tr r="M10" s="1"/>
      </tp>
      <tp t="e">
        <v>#N/A</v>
        <stp/>
        <stp>item25</stp>
        <stp>open_price</stp>
        <tr r="M9" s="1"/>
      </tp>
      <tp t="e">
        <v>#N/A</v>
        <stp/>
        <stp>item26</stp>
        <stp>open_price</stp>
        <tr r="M8" s="1"/>
      </tp>
      <tp t="e">
        <v>#N/A</v>
        <stp/>
        <stp>item27</stp>
        <stp>open_price</stp>
        <tr r="M7" s="1"/>
      </tp>
      <tp t="e">
        <v>#N/A</v>
        <stp/>
        <stp>item28</stp>
        <stp>open_price</stp>
        <tr r="M6" s="1"/>
      </tp>
      <tp t="e">
        <v>#N/A</v>
        <stp/>
        <stp>item29</stp>
        <stp>open_price</stp>
        <tr r="M5" s="1"/>
      </tp>
      <tp t="e">
        <v>#N/A</v>
        <stp/>
        <stp>item10</stp>
        <stp>open_price</stp>
        <tr r="M24" s="1"/>
      </tp>
      <tp t="e">
        <v>#N/A</v>
        <stp/>
        <stp>item11</stp>
        <stp>open_price</stp>
        <tr r="M23" s="1"/>
      </tp>
      <tp t="e">
        <v>#N/A</v>
        <stp/>
        <stp>item12</stp>
        <stp>open_price</stp>
        <tr r="M22" s="1"/>
      </tp>
      <tp t="e">
        <v>#N/A</v>
        <stp/>
        <stp>item13</stp>
        <stp>open_price</stp>
        <tr r="M21" s="1"/>
      </tp>
      <tp t="e">
        <v>#N/A</v>
        <stp/>
        <stp>item14</stp>
        <stp>open_price</stp>
        <tr r="M20" s="1"/>
      </tp>
      <tp t="e">
        <v>#N/A</v>
        <stp/>
        <stp>item15</stp>
        <stp>open_price</stp>
        <tr r="M19" s="1"/>
      </tp>
      <tp t="e">
        <v>#N/A</v>
        <stp/>
        <stp>item16</stp>
        <stp>open_price</stp>
        <tr r="M18" s="1"/>
      </tp>
      <tp t="e">
        <v>#N/A</v>
        <stp/>
        <stp>item17</stp>
        <stp>open_price</stp>
        <tr r="M17" s="1"/>
      </tp>
      <tp t="e">
        <v>#N/A</v>
        <stp/>
        <stp>item18</stp>
        <stp>open_price</stp>
        <tr r="M16" s="1"/>
      </tp>
      <tp t="e">
        <v>#N/A</v>
        <stp/>
        <stp>item19</stp>
        <stp>open_price</stp>
        <tr r="M15" s="1"/>
      </tp>
      <tp t="e">
        <v>#N/A</v>
        <stp/>
        <stp>item10</stp>
        <stp>ref_price</stp>
        <tr r="L24" s="1"/>
      </tp>
      <tp t="e">
        <v>#N/A</v>
        <stp/>
        <stp>item30</stp>
        <stp>ref_price</stp>
        <tr r="L4" s="1"/>
      </tp>
      <tp t="e">
        <v>#N/A</v>
        <stp/>
        <stp>item20</stp>
        <stp>ref_price</stp>
        <tr r="L14" s="1"/>
      </tp>
      <tp t="e">
        <v>#N/A</v>
        <stp/>
        <stp>item11</stp>
        <stp>ref_price</stp>
        <tr r="L23" s="1"/>
      </tp>
      <tp t="e">
        <v>#N/A</v>
        <stp/>
        <stp>item21</stp>
        <stp>ref_price</stp>
        <tr r="L13" s="1"/>
      </tp>
      <tp t="e">
        <v>#N/A</v>
        <stp/>
        <stp>item12</stp>
        <stp>ref_price</stp>
        <tr r="L22" s="1"/>
      </tp>
      <tp t="e">
        <v>#N/A</v>
        <stp/>
        <stp>item22</stp>
        <stp>ref_price</stp>
        <tr r="L12" s="1"/>
      </tp>
      <tp t="e">
        <v>#N/A</v>
        <stp/>
        <stp>item13</stp>
        <stp>ref_price</stp>
        <tr r="L21" s="1"/>
      </tp>
      <tp t="e">
        <v>#N/A</v>
        <stp/>
        <stp>item23</stp>
        <stp>ref_price</stp>
        <tr r="L11" s="1"/>
      </tp>
      <tp t="e">
        <v>#N/A</v>
        <stp/>
        <stp>item9</stp>
        <stp>pct_change</stp>
        <tr r="E25" s="1"/>
      </tp>
      <tp t="e">
        <v>#N/A</v>
        <stp/>
        <stp>item8</stp>
        <stp>pct_change</stp>
        <tr r="E26" s="1"/>
      </tp>
      <tp t="e">
        <v>#N/A</v>
        <stp/>
        <stp>item7</stp>
        <stp>pct_change</stp>
        <tr r="E27" s="1"/>
      </tp>
      <tp t="e">
        <v>#N/A</v>
        <stp/>
        <stp>item6</stp>
        <stp>pct_change</stp>
        <tr r="E28" s="1"/>
      </tp>
      <tp t="e">
        <v>#N/A</v>
        <stp/>
        <stp>item5</stp>
        <stp>pct_change</stp>
        <tr r="E29" s="1"/>
      </tp>
      <tp t="e">
        <v>#N/A</v>
        <stp/>
        <stp>item4</stp>
        <stp>pct_change</stp>
        <tr r="E30" s="1"/>
      </tp>
      <tp t="e">
        <v>#N/A</v>
        <stp/>
        <stp>item3</stp>
        <stp>pct_change</stp>
        <tr r="E31" s="1"/>
      </tp>
      <tp t="e">
        <v>#N/A</v>
        <stp/>
        <stp>item2</stp>
        <stp>pct_change</stp>
        <tr r="E32" s="1"/>
      </tp>
      <tp t="e">
        <v>#N/A</v>
        <stp/>
        <stp>item1</stp>
        <stp>pct_change</stp>
        <tr r="E33" s="1"/>
      </tp>
      <tp t="e">
        <v>#N/A</v>
        <stp/>
        <stp>item14</stp>
        <stp>ref_price</stp>
        <tr r="L20" s="1"/>
      </tp>
      <tp t="e">
        <v>#N/A</v>
        <stp/>
        <stp>item24</stp>
        <stp>ref_price</stp>
        <tr r="L10" s="1"/>
      </tp>
      <tp t="e">
        <v>#N/A</v>
        <stp/>
        <stp>item16</stp>
        <stp>stock_name</stp>
        <tr r="B18" s="1"/>
      </tp>
      <tp t="e">
        <v>#N/A</v>
        <stp/>
        <stp>item17</stp>
        <stp>stock_name</stp>
        <tr r="B17" s="1"/>
      </tp>
      <tp t="e">
        <v>#N/A</v>
        <stp/>
        <stp>item14</stp>
        <stp>stock_name</stp>
        <tr r="B20" s="1"/>
      </tp>
      <tp t="e">
        <v>#N/A</v>
        <stp/>
        <stp>item15</stp>
        <stp>stock_name</stp>
        <tr r="B19" s="1"/>
      </tp>
      <tp t="e">
        <v>#N/A</v>
        <stp/>
        <stp>item12</stp>
        <stp>stock_name</stp>
        <tr r="B22" s="1"/>
      </tp>
      <tp t="e">
        <v>#N/A</v>
        <stp/>
        <stp>item13</stp>
        <stp>stock_name</stp>
        <tr r="B21" s="1"/>
      </tp>
      <tp t="e">
        <v>#N/A</v>
        <stp/>
        <stp>item10</stp>
        <stp>stock_name</stp>
        <tr r="B24" s="1"/>
      </tp>
      <tp t="e">
        <v>#N/A</v>
        <stp/>
        <stp>item11</stp>
        <stp>stock_name</stp>
        <tr r="B23" s="1"/>
      </tp>
      <tp t="e">
        <v>#N/A</v>
        <stp/>
        <stp>item18</stp>
        <stp>stock_name</stp>
        <tr r="B16" s="1"/>
      </tp>
      <tp t="e">
        <v>#N/A</v>
        <stp/>
        <stp>item19</stp>
        <stp>stock_name</stp>
        <tr r="B15" s="1"/>
      </tp>
      <tp t="e">
        <v>#N/A</v>
        <stp/>
        <stp>item26</stp>
        <stp>stock_name</stp>
        <tr r="B8" s="1"/>
      </tp>
      <tp t="e">
        <v>#N/A</v>
        <stp/>
        <stp>item27</stp>
        <stp>stock_name</stp>
        <tr r="B7" s="1"/>
      </tp>
      <tp t="e">
        <v>#N/A</v>
        <stp/>
        <stp>item24</stp>
        <stp>stock_name</stp>
        <tr r="B10" s="1"/>
      </tp>
      <tp t="e">
        <v>#N/A</v>
        <stp/>
        <stp>item25</stp>
        <stp>stock_name</stp>
        <tr r="B9" s="1"/>
      </tp>
      <tp t="e">
        <v>#N/A</v>
        <stp/>
        <stp>item22</stp>
        <stp>stock_name</stp>
        <tr r="B12" s="1"/>
      </tp>
      <tp t="e">
        <v>#N/A</v>
        <stp/>
        <stp>item23</stp>
        <stp>stock_name</stp>
        <tr r="B11" s="1"/>
      </tp>
      <tp t="e">
        <v>#N/A</v>
        <stp/>
        <stp>item20</stp>
        <stp>stock_name</stp>
        <tr r="B14" s="1"/>
      </tp>
      <tp t="e">
        <v>#N/A</v>
        <stp/>
        <stp>item21</stp>
        <stp>stock_name</stp>
        <tr r="B13" s="1"/>
      </tp>
      <tp t="e">
        <v>#N/A</v>
        <stp/>
        <stp>item28</stp>
        <stp>stock_name</stp>
        <tr r="B6" s="1"/>
      </tp>
      <tp t="e">
        <v>#N/A</v>
        <stp/>
        <stp>item29</stp>
        <stp>stock_name</stp>
        <tr r="B5" s="1"/>
      </tp>
      <tp t="e">
        <v>#N/A</v>
        <stp/>
        <stp>item30</stp>
        <stp>stock_name</stp>
        <tr r="B4" s="1"/>
      </tp>
      <tp t="e">
        <v>#N/A</v>
        <stp/>
        <stp>item15</stp>
        <stp>ref_price</stp>
        <tr r="L19" s="1"/>
      </tp>
      <tp t="e">
        <v>#N/A</v>
        <stp/>
        <stp>item25</stp>
        <stp>ref_price</stp>
        <tr r="L9" s="1"/>
      </tp>
      <tp t="e">
        <v>#N/A</v>
        <stp/>
        <stp>item16</stp>
        <stp>ref_price</stp>
        <tr r="L18" s="1"/>
      </tp>
      <tp t="e">
        <v>#N/A</v>
        <stp/>
        <stp>item26</stp>
        <stp>ref_price</stp>
        <tr r="L8" s="1"/>
      </tp>
      <tp t="e">
        <v>#N/A</v>
        <stp/>
        <stp>item17</stp>
        <stp>ref_price</stp>
        <tr r="L17" s="1"/>
      </tp>
      <tp t="e">
        <v>#N/A</v>
        <stp/>
        <stp>item27</stp>
        <stp>ref_price</stp>
        <tr r="L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142876</xdr:rowOff>
    </xdr:from>
    <xdr:to>
      <xdr:col>0</xdr:col>
      <xdr:colOff>2271031</xdr:colOff>
      <xdr:row>5</xdr:row>
      <xdr:rowOff>142876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23876"/>
          <a:ext cx="2204356" cy="571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a1" displayName="Tabella1" ref="B3:M33" totalsRowShown="0" headerRowDxfId="12">
  <autoFilter ref="B3:M33"/>
  <sortState ref="B4:M33">
    <sortCondition descending="1" ref="B3:B33"/>
  </sortState>
  <tableColumns count="12">
    <tableColumn id="1" name="stock_name" dataDxfId="11"/>
    <tableColumn id="2" name="last_price" dataDxfId="10"/>
    <tableColumn id="3" name="time" dataDxfId="9"/>
    <tableColumn id="4" name="%" dataDxfId="8"/>
    <tableColumn id="5" name="bid_quantity" dataDxfId="7"/>
    <tableColumn id="6" name="bid" dataDxfId="6"/>
    <tableColumn id="7" name="ask" dataDxfId="5"/>
    <tableColumn id="8" name="ask_quantity" dataDxfId="4"/>
    <tableColumn id="9" name="min" dataDxfId="3"/>
    <tableColumn id="10" name="max" dataDxfId="2"/>
    <tableColumn id="11" name="ref_price" dataDxfId="1"/>
    <tableColumn id="12" name="open_price" dataDxfId="0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B1" sqref="B1"/>
    </sheetView>
  </sheetViews>
  <sheetFormatPr defaultRowHeight="15" x14ac:dyDescent="0.25"/>
  <cols>
    <col min="1" max="1" width="35.5703125" customWidth="1"/>
    <col min="2" max="2" width="25" customWidth="1"/>
    <col min="3" max="3" width="11.85546875" style="4" bestFit="1" customWidth="1"/>
    <col min="4" max="4" width="12.7109375" style="5" customWidth="1"/>
    <col min="5" max="5" width="10.140625" style="4" customWidth="1"/>
    <col min="6" max="6" width="13.5703125" style="4" customWidth="1"/>
    <col min="7" max="7" width="9.140625" style="4"/>
    <col min="8" max="8" width="14.42578125" style="4" customWidth="1"/>
    <col min="9" max="9" width="13.5703125" style="4" customWidth="1"/>
    <col min="10" max="10" width="9.140625" style="4"/>
    <col min="11" max="11" width="11.140625" style="4" customWidth="1"/>
    <col min="12" max="12" width="13.140625" style="4" customWidth="1"/>
    <col min="13" max="13" width="9.140625" style="4"/>
  </cols>
  <sheetData>
    <row r="1" spans="1:13" x14ac:dyDescent="0.25">
      <c r="A1" s="3" t="e">
        <f>RTD("lightstreamer.rtdexceldemo",,"CONFIG","http://push.lightstreamer.com","80","DEMO","QUOTE_ADAPTER")</f>
        <v>#N/A</v>
      </c>
    </row>
    <row r="3" spans="1:13" x14ac:dyDescent="0.25">
      <c r="B3" s="1" t="s">
        <v>0</v>
      </c>
      <c r="C3" s="6" t="s">
        <v>1</v>
      </c>
      <c r="D3" s="6" t="s">
        <v>2</v>
      </c>
      <c r="E3" s="6" t="s">
        <v>11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 spans="1:13" x14ac:dyDescent="0.25">
      <c r="B4" s="2" t="e">
        <f>RTD("lightstreamer.rtdexceldemo",,"item30","stock_name")</f>
        <v>#N/A</v>
      </c>
      <c r="C4" s="4" t="e">
        <f>RTD("lightstreamer.rtdexceldemo",,"item30","last_price")</f>
        <v>#N/A</v>
      </c>
      <c r="D4" s="5" t="e">
        <f>RTD("lightstreamer.rtdexceldemo",,"item30","time")</f>
        <v>#N/A</v>
      </c>
      <c r="E4" s="8" t="e">
        <f>RTD("lightstreamer.rtdexceldemo",,"item30","pct_change")</f>
        <v>#N/A</v>
      </c>
      <c r="F4" s="4" t="e">
        <f>RTD("lightstreamer.rtdexceldemo",,"item30","bid_quantity")</f>
        <v>#N/A</v>
      </c>
      <c r="G4" s="4" t="e">
        <f>RTD("lightstreamer.rtdexceldemo",,"item30","bid")</f>
        <v>#N/A</v>
      </c>
      <c r="H4" s="4" t="e">
        <f>RTD("lightstreamer.rtdexceldemo",,"item30","ask")</f>
        <v>#N/A</v>
      </c>
      <c r="I4" s="4" t="e">
        <f>RTD("lightstreamer.rtdexceldemo",,"item30","ask_quantity")</f>
        <v>#N/A</v>
      </c>
      <c r="J4" s="4" t="e">
        <f>RTD("lightstreamer.rtdexceldemo",,"item30","min")</f>
        <v>#N/A</v>
      </c>
      <c r="K4" s="4" t="e">
        <f>RTD("lightstreamer.rtdexceldemo",,"item30","max")</f>
        <v>#N/A</v>
      </c>
      <c r="L4" s="4" t="e">
        <f>RTD("lightstreamer.rtdexceldemo",,"item30","ref_price")</f>
        <v>#N/A</v>
      </c>
      <c r="M4" s="4" t="e">
        <f>RTD("lightstreamer.rtdexceldemo",,"item30","open_price")</f>
        <v>#N/A</v>
      </c>
    </row>
    <row r="5" spans="1:13" x14ac:dyDescent="0.25">
      <c r="B5" s="2" t="e">
        <f>RTD("lightstreamer.rtdexceldemo",,"item29","stock_name")</f>
        <v>#N/A</v>
      </c>
      <c r="C5" s="4" t="e">
        <f>RTD("lightstreamer.rtdexceldemo",,"item29","last_price")</f>
        <v>#N/A</v>
      </c>
      <c r="D5" s="5" t="e">
        <f>RTD("lightstreamer.rtdexceldemo",,"item29","time")</f>
        <v>#N/A</v>
      </c>
      <c r="E5" s="8" t="e">
        <f>RTD("lightstreamer.rtdexceldemo",,"item29","pct_change")</f>
        <v>#N/A</v>
      </c>
      <c r="F5" s="4" t="e">
        <f>RTD("lightstreamer.rtdexceldemo",,"item29","bid_quantity")</f>
        <v>#N/A</v>
      </c>
      <c r="G5" s="4" t="e">
        <f>RTD("lightstreamer.rtdexceldemo",,"item29","bid")</f>
        <v>#N/A</v>
      </c>
      <c r="H5" s="4" t="e">
        <f>RTD("lightstreamer.rtdexceldemo",,"item29","ask")</f>
        <v>#N/A</v>
      </c>
      <c r="I5" s="4" t="e">
        <f>RTD("lightstreamer.rtdexceldemo",,"item29","ask_quantity")</f>
        <v>#N/A</v>
      </c>
      <c r="J5" s="4" t="e">
        <f>RTD("lightstreamer.rtdexceldemo",,"item29","min")</f>
        <v>#N/A</v>
      </c>
      <c r="K5" s="4" t="e">
        <f>RTD("lightstreamer.rtdexceldemo",,"item29","max")</f>
        <v>#N/A</v>
      </c>
      <c r="L5" s="4" t="e">
        <f>RTD("lightstreamer.rtdexceldemo",,"item29","ref_price")</f>
        <v>#N/A</v>
      </c>
      <c r="M5" s="4" t="e">
        <f>RTD("lightstreamer.rtdexceldemo",,"item29","open_price")</f>
        <v>#N/A</v>
      </c>
    </row>
    <row r="6" spans="1:13" x14ac:dyDescent="0.25">
      <c r="B6" s="2" t="e">
        <f>RTD("lightstreamer.rtdexceldemo",,"item28","stock_name")</f>
        <v>#N/A</v>
      </c>
      <c r="C6" s="4" t="e">
        <f>RTD("lightstreamer.rtdexceldemo",,"item28","last_price")</f>
        <v>#N/A</v>
      </c>
      <c r="D6" s="5" t="e">
        <f>RTD("lightstreamer.rtdexceldemo",,"item28","time")</f>
        <v>#N/A</v>
      </c>
      <c r="E6" s="8" t="e">
        <f>RTD("lightstreamer.rtdexceldemo",,"item28","pct_change")</f>
        <v>#N/A</v>
      </c>
      <c r="F6" s="4" t="e">
        <f>RTD("lightstreamer.rtdexceldemo",,"item28","bid_quantity")</f>
        <v>#N/A</v>
      </c>
      <c r="G6" s="4" t="e">
        <f>RTD("lightstreamer.rtdexceldemo",,"item28","bid")</f>
        <v>#N/A</v>
      </c>
      <c r="H6" s="4" t="e">
        <f>RTD("lightstreamer.rtdexceldemo",,"item28","ask")</f>
        <v>#N/A</v>
      </c>
      <c r="I6" s="4" t="e">
        <f>RTD("lightstreamer.rtdexceldemo",,"item28","ask_quantity")</f>
        <v>#N/A</v>
      </c>
      <c r="J6" s="4" t="e">
        <f>RTD("lightstreamer.rtdexceldemo",,"item28","min")</f>
        <v>#N/A</v>
      </c>
      <c r="K6" s="4" t="e">
        <f>RTD("lightstreamer.rtdexceldemo",,"item28","max")</f>
        <v>#N/A</v>
      </c>
      <c r="L6" s="4" t="e">
        <f>RTD("lightstreamer.rtdexceldemo",,"item28","ref_price")</f>
        <v>#N/A</v>
      </c>
      <c r="M6" s="4" t="e">
        <f>RTD("lightstreamer.rtdexceldemo",,"item28","open_price")</f>
        <v>#N/A</v>
      </c>
    </row>
    <row r="7" spans="1:13" x14ac:dyDescent="0.25">
      <c r="B7" s="2" t="e">
        <f>RTD("lightstreamer.rtdexceldemo",,"item27","stock_name")</f>
        <v>#N/A</v>
      </c>
      <c r="C7" s="4" t="e">
        <f>RTD("lightstreamer.rtdexceldemo",,"item27","last_price")</f>
        <v>#N/A</v>
      </c>
      <c r="D7" s="5" t="e">
        <f>RTD("lightstreamer.rtdexceldemo",,"item27","time")</f>
        <v>#N/A</v>
      </c>
      <c r="E7" s="8" t="e">
        <f>RTD("lightstreamer.rtdexceldemo",,"item27","pct_change")</f>
        <v>#N/A</v>
      </c>
      <c r="F7" s="4" t="e">
        <f>RTD("lightstreamer.rtdexceldemo",,"item27","bid_quantity")</f>
        <v>#N/A</v>
      </c>
      <c r="G7" s="4" t="e">
        <f>RTD("lightstreamer.rtdexceldemo",,"item27","bid")</f>
        <v>#N/A</v>
      </c>
      <c r="H7" s="4" t="e">
        <f>RTD("lightstreamer.rtdexceldemo",,"item27","ask")</f>
        <v>#N/A</v>
      </c>
      <c r="I7" s="4" t="e">
        <f>RTD("lightstreamer.rtdexceldemo",,"item27","ask_quantity")</f>
        <v>#N/A</v>
      </c>
      <c r="J7" s="4" t="e">
        <f>RTD("lightstreamer.rtdexceldemo",,"item27","min")</f>
        <v>#N/A</v>
      </c>
      <c r="K7" s="4" t="e">
        <f>RTD("lightstreamer.rtdexceldemo",,"item27","max")</f>
        <v>#N/A</v>
      </c>
      <c r="L7" s="4" t="e">
        <f>RTD("lightstreamer.rtdexceldemo",,"item27","ref_price")</f>
        <v>#N/A</v>
      </c>
      <c r="M7" s="4" t="e">
        <f>RTD("lightstreamer.rtdexceldemo",,"item27","open_price")</f>
        <v>#N/A</v>
      </c>
    </row>
    <row r="8" spans="1:13" x14ac:dyDescent="0.25">
      <c r="B8" s="2" t="e">
        <f>RTD("lightstreamer.rtdexceldemo",,"item26","stock_name")</f>
        <v>#N/A</v>
      </c>
      <c r="C8" s="4" t="e">
        <f>RTD("lightstreamer.rtdexceldemo",,"item26","last_price")</f>
        <v>#N/A</v>
      </c>
      <c r="D8" s="5" t="e">
        <f>RTD("lightstreamer.rtdexceldemo",,"item26","time")</f>
        <v>#N/A</v>
      </c>
      <c r="E8" s="8" t="e">
        <f>RTD("lightstreamer.rtdexceldemo",,"item26","pct_change")</f>
        <v>#N/A</v>
      </c>
      <c r="F8" s="4" t="e">
        <f>RTD("lightstreamer.rtdexceldemo",,"item26","bid_quantity")</f>
        <v>#N/A</v>
      </c>
      <c r="G8" s="4" t="e">
        <f>RTD("lightstreamer.rtdexceldemo",,"item26","bid")</f>
        <v>#N/A</v>
      </c>
      <c r="H8" s="4" t="e">
        <f>RTD("lightstreamer.rtdexceldemo",,"item26","ask")</f>
        <v>#N/A</v>
      </c>
      <c r="I8" s="4" t="e">
        <f>RTD("lightstreamer.rtdexceldemo",,"item26","ask_quantity")</f>
        <v>#N/A</v>
      </c>
      <c r="J8" s="4" t="e">
        <f>RTD("lightstreamer.rtdexceldemo",,"item26","min")</f>
        <v>#N/A</v>
      </c>
      <c r="K8" s="4" t="e">
        <f>RTD("lightstreamer.rtdexceldemo",,"item26","max")</f>
        <v>#N/A</v>
      </c>
      <c r="L8" s="4" t="e">
        <f>RTD("lightstreamer.rtdexceldemo",,"item26","ref_price")</f>
        <v>#N/A</v>
      </c>
      <c r="M8" s="4" t="e">
        <f>RTD("lightstreamer.rtdexceldemo",,"item26","open_price")</f>
        <v>#N/A</v>
      </c>
    </row>
    <row r="9" spans="1:13" x14ac:dyDescent="0.25">
      <c r="B9" s="2" t="e">
        <f>RTD("lightstreamer.rtdexceldemo",,"item25","stock_name")</f>
        <v>#N/A</v>
      </c>
      <c r="C9" s="4" t="e">
        <f>RTD("lightstreamer.rtdexceldemo",,"item25","last_price")</f>
        <v>#N/A</v>
      </c>
      <c r="D9" s="5" t="e">
        <f>RTD("lightstreamer.rtdexceldemo",,"item25","time")</f>
        <v>#N/A</v>
      </c>
      <c r="E9" s="8" t="e">
        <f>RTD("lightstreamer.rtdexceldemo",,"item25","pct_change")</f>
        <v>#N/A</v>
      </c>
      <c r="F9" s="4" t="e">
        <f>RTD("lightstreamer.rtdexceldemo",,"item25","bid_quantity")</f>
        <v>#N/A</v>
      </c>
      <c r="G9" s="4" t="e">
        <f>RTD("lightstreamer.rtdexceldemo",,"item25","bid")</f>
        <v>#N/A</v>
      </c>
      <c r="H9" s="4" t="e">
        <f>RTD("lightstreamer.rtdexceldemo",,"item25","ask")</f>
        <v>#N/A</v>
      </c>
      <c r="I9" s="4" t="e">
        <f>RTD("lightstreamer.rtdexceldemo",,"item25","ask_quantity")</f>
        <v>#N/A</v>
      </c>
      <c r="J9" s="4" t="e">
        <f>RTD("lightstreamer.rtdexceldemo",,"item25","min")</f>
        <v>#N/A</v>
      </c>
      <c r="K9" s="4" t="e">
        <f>RTD("lightstreamer.rtdexceldemo",,"item25","max")</f>
        <v>#N/A</v>
      </c>
      <c r="L9" s="4" t="e">
        <f>RTD("lightstreamer.rtdexceldemo",,"item25","ref_price")</f>
        <v>#N/A</v>
      </c>
      <c r="M9" s="4" t="e">
        <f>RTD("lightstreamer.rtdexceldemo",,"item25","open_price")</f>
        <v>#N/A</v>
      </c>
    </row>
    <row r="10" spans="1:13" x14ac:dyDescent="0.25">
      <c r="B10" s="2" t="e">
        <f>RTD("lightstreamer.rtdexceldemo",,"item24","stock_name")</f>
        <v>#N/A</v>
      </c>
      <c r="C10" s="4" t="e">
        <f>RTD("lightstreamer.rtdexceldemo",,"item24","last_price")</f>
        <v>#N/A</v>
      </c>
      <c r="D10" s="5" t="e">
        <f>RTD("lightstreamer.rtdexceldemo",,"item24","time")</f>
        <v>#N/A</v>
      </c>
      <c r="E10" s="8" t="e">
        <f>RTD("lightstreamer.rtdexceldemo",,"item24","pct_change")</f>
        <v>#N/A</v>
      </c>
      <c r="F10" s="4" t="e">
        <f>RTD("lightstreamer.rtdexceldemo",,"item24","bid_quantity")</f>
        <v>#N/A</v>
      </c>
      <c r="G10" s="4" t="e">
        <f>RTD("lightstreamer.rtdexceldemo",,"item24","bid")</f>
        <v>#N/A</v>
      </c>
      <c r="H10" s="4" t="e">
        <f>RTD("lightstreamer.rtdexceldemo",,"item24","ask")</f>
        <v>#N/A</v>
      </c>
      <c r="I10" s="4" t="e">
        <f>RTD("lightstreamer.rtdexceldemo",,"item24","ask_quantity")</f>
        <v>#N/A</v>
      </c>
      <c r="J10" s="4" t="e">
        <f>RTD("lightstreamer.rtdexceldemo",,"item24","min")</f>
        <v>#N/A</v>
      </c>
      <c r="K10" s="4" t="e">
        <f>RTD("lightstreamer.rtdexceldemo",,"item24","max")</f>
        <v>#N/A</v>
      </c>
      <c r="L10" s="4" t="e">
        <f>RTD("lightstreamer.rtdexceldemo",,"item24","ref_price")</f>
        <v>#N/A</v>
      </c>
      <c r="M10" s="4" t="e">
        <f>RTD("lightstreamer.rtdexceldemo",,"item24","open_price")</f>
        <v>#N/A</v>
      </c>
    </row>
    <row r="11" spans="1:13" x14ac:dyDescent="0.25">
      <c r="B11" s="2" t="e">
        <f>RTD("lightstreamer.rtdexceldemo",,"item23","stock_name")</f>
        <v>#N/A</v>
      </c>
      <c r="C11" s="4" t="e">
        <f>RTD("lightstreamer.rtdexceldemo",,"item23","last_price")</f>
        <v>#N/A</v>
      </c>
      <c r="D11" s="5" t="e">
        <f>RTD("lightstreamer.rtdexceldemo",,"item23","time")</f>
        <v>#N/A</v>
      </c>
      <c r="E11" s="8" t="e">
        <f>RTD("lightstreamer.rtdexceldemo",,"item23","pct_change")</f>
        <v>#N/A</v>
      </c>
      <c r="F11" s="4" t="e">
        <f>RTD("lightstreamer.rtdexceldemo",,"item23","bid_quantity")</f>
        <v>#N/A</v>
      </c>
      <c r="G11" s="4" t="e">
        <f>RTD("lightstreamer.rtdexceldemo",,"item23","bid")</f>
        <v>#N/A</v>
      </c>
      <c r="H11" s="4" t="e">
        <f>RTD("lightstreamer.rtdexceldemo",,"item23","ask")</f>
        <v>#N/A</v>
      </c>
      <c r="I11" s="4" t="e">
        <f>RTD("lightstreamer.rtdexceldemo",,"item23","ask_quantity")</f>
        <v>#N/A</v>
      </c>
      <c r="J11" s="4" t="e">
        <f>RTD("lightstreamer.rtdexceldemo",,"item23","min")</f>
        <v>#N/A</v>
      </c>
      <c r="K11" s="4" t="e">
        <f>RTD("lightstreamer.rtdexceldemo",,"item23","max")</f>
        <v>#N/A</v>
      </c>
      <c r="L11" s="4" t="e">
        <f>RTD("lightstreamer.rtdexceldemo",,"item23","ref_price")</f>
        <v>#N/A</v>
      </c>
      <c r="M11" s="4" t="e">
        <f>RTD("lightstreamer.rtdexceldemo",,"item23","open_price")</f>
        <v>#N/A</v>
      </c>
    </row>
    <row r="12" spans="1:13" x14ac:dyDescent="0.25">
      <c r="B12" s="2" t="e">
        <f>RTD("lightstreamer.rtdexceldemo",,"item22","stock_name")</f>
        <v>#N/A</v>
      </c>
      <c r="C12" s="4" t="e">
        <f>RTD("lightstreamer.rtdexceldemo",,"item22","last_price")</f>
        <v>#N/A</v>
      </c>
      <c r="D12" s="5" t="e">
        <f>RTD("lightstreamer.rtdexceldemo",,"item22","time")</f>
        <v>#N/A</v>
      </c>
      <c r="E12" s="8" t="e">
        <f>RTD("lightstreamer.rtdexceldemo",,"item22","pct_change")</f>
        <v>#N/A</v>
      </c>
      <c r="F12" s="4" t="e">
        <f>RTD("lightstreamer.rtdexceldemo",,"item22","bid_quantity")</f>
        <v>#N/A</v>
      </c>
      <c r="G12" s="4" t="e">
        <f>RTD("lightstreamer.rtdexceldemo",,"item22","bid")</f>
        <v>#N/A</v>
      </c>
      <c r="H12" s="4" t="e">
        <f>RTD("lightstreamer.rtdexceldemo",,"item22","ask")</f>
        <v>#N/A</v>
      </c>
      <c r="I12" s="4" t="e">
        <f>RTD("lightstreamer.rtdexceldemo",,"item22","ask_quantity")</f>
        <v>#N/A</v>
      </c>
      <c r="J12" s="4" t="e">
        <f>RTD("lightstreamer.rtdexceldemo",,"item22","min")</f>
        <v>#N/A</v>
      </c>
      <c r="K12" s="4" t="e">
        <f>RTD("lightstreamer.rtdexceldemo",,"item22","max")</f>
        <v>#N/A</v>
      </c>
      <c r="L12" s="4" t="e">
        <f>RTD("lightstreamer.rtdexceldemo",,"item22","ref_price")</f>
        <v>#N/A</v>
      </c>
      <c r="M12" s="4" t="e">
        <f>RTD("lightstreamer.rtdexceldemo",,"item22","open_price")</f>
        <v>#N/A</v>
      </c>
    </row>
    <row r="13" spans="1:13" x14ac:dyDescent="0.25">
      <c r="B13" s="2" t="e">
        <f>RTD("lightstreamer.rtdexceldemo",,"item21","stock_name")</f>
        <v>#N/A</v>
      </c>
      <c r="C13" s="4" t="e">
        <f>RTD("lightstreamer.rtdexceldemo",,"item21","last_price")</f>
        <v>#N/A</v>
      </c>
      <c r="D13" s="5" t="e">
        <f>RTD("lightstreamer.rtdexceldemo",,"item21","time")</f>
        <v>#N/A</v>
      </c>
      <c r="E13" s="8" t="e">
        <f>RTD("lightstreamer.rtdexceldemo",,"item21","pct_change")</f>
        <v>#N/A</v>
      </c>
      <c r="F13" s="4" t="e">
        <f>RTD("lightstreamer.rtdexceldemo",,"item21","bid_quantity")</f>
        <v>#N/A</v>
      </c>
      <c r="G13" s="4" t="e">
        <f>RTD("lightstreamer.rtdexceldemo",,"item21","bid")</f>
        <v>#N/A</v>
      </c>
      <c r="H13" s="4" t="e">
        <f>RTD("lightstreamer.rtdexceldemo",,"item21","ask")</f>
        <v>#N/A</v>
      </c>
      <c r="I13" s="4" t="e">
        <f>RTD("lightstreamer.rtdexceldemo",,"item21","ask_quantity")</f>
        <v>#N/A</v>
      </c>
      <c r="J13" s="4" t="e">
        <f>RTD("lightstreamer.rtdexceldemo",,"item21","min")</f>
        <v>#N/A</v>
      </c>
      <c r="K13" s="4" t="e">
        <f>RTD("lightstreamer.rtdexceldemo",,"item21","max")</f>
        <v>#N/A</v>
      </c>
      <c r="L13" s="4" t="e">
        <f>RTD("lightstreamer.rtdexceldemo",,"item21","ref_price")</f>
        <v>#N/A</v>
      </c>
      <c r="M13" s="4" t="e">
        <f>RTD("lightstreamer.rtdexceldemo",,"item21","open_price")</f>
        <v>#N/A</v>
      </c>
    </row>
    <row r="14" spans="1:13" x14ac:dyDescent="0.25">
      <c r="B14" s="2" t="e">
        <f>RTD("lightstreamer.rtdexceldemo",,"item20","stock_name")</f>
        <v>#N/A</v>
      </c>
      <c r="C14" s="4" t="e">
        <f>RTD("lightstreamer.rtdexceldemo",,"item20","last_price")</f>
        <v>#N/A</v>
      </c>
      <c r="D14" s="5" t="e">
        <f>RTD("lightstreamer.rtdexceldemo",,"item20","time")</f>
        <v>#N/A</v>
      </c>
      <c r="E14" s="8" t="e">
        <f>RTD("lightstreamer.rtdexceldemo",,"item20","pct_change")</f>
        <v>#N/A</v>
      </c>
      <c r="F14" s="4" t="e">
        <f>RTD("lightstreamer.rtdexceldemo",,"item20","bid_quantity")</f>
        <v>#N/A</v>
      </c>
      <c r="G14" s="4" t="e">
        <f>RTD("lightstreamer.rtdexceldemo",,"item20","bid")</f>
        <v>#N/A</v>
      </c>
      <c r="H14" s="4" t="e">
        <f>RTD("lightstreamer.rtdexceldemo",,"item20","ask")</f>
        <v>#N/A</v>
      </c>
      <c r="I14" s="4" t="e">
        <f>RTD("lightstreamer.rtdexceldemo",,"item20","ask_quantity")</f>
        <v>#N/A</v>
      </c>
      <c r="J14" s="4" t="e">
        <f>RTD("lightstreamer.rtdexceldemo",,"item20","min")</f>
        <v>#N/A</v>
      </c>
      <c r="K14" s="4" t="e">
        <f>RTD("lightstreamer.rtdexceldemo",,"item20","max")</f>
        <v>#N/A</v>
      </c>
      <c r="L14" s="4" t="e">
        <f>RTD("lightstreamer.rtdexceldemo",,"item20","ref_price")</f>
        <v>#N/A</v>
      </c>
      <c r="M14" s="4" t="e">
        <f>RTD("lightstreamer.rtdexceldemo",,"item20","open_price")</f>
        <v>#N/A</v>
      </c>
    </row>
    <row r="15" spans="1:13" x14ac:dyDescent="0.25">
      <c r="B15" s="2" t="e">
        <f>RTD("lightstreamer.rtdexceldemo",,"item19","stock_name")</f>
        <v>#N/A</v>
      </c>
      <c r="C15" s="4" t="e">
        <f>RTD("lightstreamer.rtdexceldemo",,"item19","last_price")</f>
        <v>#N/A</v>
      </c>
      <c r="D15" s="5" t="e">
        <f>RTD("lightstreamer.rtdexceldemo",,"item19","time")</f>
        <v>#N/A</v>
      </c>
      <c r="E15" s="8" t="e">
        <f>RTD("lightstreamer.rtdexceldemo",,"item19","pct_change")</f>
        <v>#N/A</v>
      </c>
      <c r="F15" s="4" t="e">
        <f>RTD("lightstreamer.rtdexceldemo",,"item19","bid_quantity")</f>
        <v>#N/A</v>
      </c>
      <c r="G15" s="4" t="e">
        <f>RTD("lightstreamer.rtdexceldemo",,"item19","bid")</f>
        <v>#N/A</v>
      </c>
      <c r="H15" s="4" t="e">
        <f>RTD("lightstreamer.rtdexceldemo",,"item19","ask")</f>
        <v>#N/A</v>
      </c>
      <c r="I15" s="4" t="e">
        <f>RTD("lightstreamer.rtdexceldemo",,"item19","ask_quantity")</f>
        <v>#N/A</v>
      </c>
      <c r="J15" s="4" t="e">
        <f>RTD("lightstreamer.rtdexceldemo",,"item19","min")</f>
        <v>#N/A</v>
      </c>
      <c r="K15" s="4" t="e">
        <f>RTD("lightstreamer.rtdexceldemo",,"item19","max")</f>
        <v>#N/A</v>
      </c>
      <c r="L15" s="4" t="e">
        <f>RTD("lightstreamer.rtdexceldemo",,"item19","ref_price")</f>
        <v>#N/A</v>
      </c>
      <c r="M15" s="4" t="e">
        <f>RTD("lightstreamer.rtdexceldemo",,"item19","open_price")</f>
        <v>#N/A</v>
      </c>
    </row>
    <row r="16" spans="1:13" x14ac:dyDescent="0.25">
      <c r="B16" s="2" t="e">
        <f>RTD("lightstreamer.rtdexceldemo",,"item18","stock_name")</f>
        <v>#N/A</v>
      </c>
      <c r="C16" s="4" t="e">
        <f>RTD("lightstreamer.rtdexceldemo",,"item18","last_price")</f>
        <v>#N/A</v>
      </c>
      <c r="D16" s="5" t="e">
        <f>RTD("lightstreamer.rtdexceldemo",,"item18","time")</f>
        <v>#N/A</v>
      </c>
      <c r="E16" s="8" t="e">
        <f>RTD("lightstreamer.rtdexceldemo",,"item18","pct_change")</f>
        <v>#N/A</v>
      </c>
      <c r="F16" s="4" t="e">
        <f>RTD("lightstreamer.rtdexceldemo",,"item18","bid_quantity")</f>
        <v>#N/A</v>
      </c>
      <c r="G16" s="4" t="e">
        <f>RTD("lightstreamer.rtdexceldemo",,"item18","bid")</f>
        <v>#N/A</v>
      </c>
      <c r="H16" s="4" t="e">
        <f>RTD("lightstreamer.rtdexceldemo",,"item18","ask")</f>
        <v>#N/A</v>
      </c>
      <c r="I16" s="4" t="e">
        <f>RTD("lightstreamer.rtdexceldemo",,"item18","ask_quantity")</f>
        <v>#N/A</v>
      </c>
      <c r="J16" s="4" t="e">
        <f>RTD("lightstreamer.rtdexceldemo",,"item18","min")</f>
        <v>#N/A</v>
      </c>
      <c r="K16" s="4" t="e">
        <f>RTD("lightstreamer.rtdexceldemo",,"item18","max")</f>
        <v>#N/A</v>
      </c>
      <c r="L16" s="4" t="e">
        <f>RTD("lightstreamer.rtdexceldemo",,"item18","ref_price")</f>
        <v>#N/A</v>
      </c>
      <c r="M16" s="4" t="e">
        <f>RTD("lightstreamer.rtdexceldemo",,"item18","open_price")</f>
        <v>#N/A</v>
      </c>
    </row>
    <row r="17" spans="2:13" x14ac:dyDescent="0.25">
      <c r="B17" s="2" t="e">
        <f>RTD("lightstreamer.rtdexceldemo",,"item17","stock_name")</f>
        <v>#N/A</v>
      </c>
      <c r="C17" s="4" t="e">
        <f>RTD("lightstreamer.rtdexceldemo",,"item17","last_price")</f>
        <v>#N/A</v>
      </c>
      <c r="D17" s="5" t="e">
        <f>RTD("lightstreamer.rtdexceldemo",,"item17","time")</f>
        <v>#N/A</v>
      </c>
      <c r="E17" s="8" t="e">
        <f>RTD("lightstreamer.rtdexceldemo",,"item17","pct_change")</f>
        <v>#N/A</v>
      </c>
      <c r="F17" s="4" t="e">
        <f>RTD("lightstreamer.rtdexceldemo",,"item17","bid_quantity")</f>
        <v>#N/A</v>
      </c>
      <c r="G17" s="4" t="e">
        <f>RTD("lightstreamer.rtdexceldemo",,"item17","bid")</f>
        <v>#N/A</v>
      </c>
      <c r="H17" s="4" t="e">
        <f>RTD("lightstreamer.rtdexceldemo",,"item17","ask")</f>
        <v>#N/A</v>
      </c>
      <c r="I17" s="4" t="e">
        <f>RTD("lightstreamer.rtdexceldemo",,"item17","ask_quantity")</f>
        <v>#N/A</v>
      </c>
      <c r="J17" s="4" t="e">
        <f>RTD("lightstreamer.rtdexceldemo",,"item17","min")</f>
        <v>#N/A</v>
      </c>
      <c r="K17" s="4" t="e">
        <f>RTD("lightstreamer.rtdexceldemo",,"item17","max")</f>
        <v>#N/A</v>
      </c>
      <c r="L17" s="4" t="e">
        <f>RTD("lightstreamer.rtdexceldemo",,"item17","ref_price")</f>
        <v>#N/A</v>
      </c>
      <c r="M17" s="4" t="e">
        <f>RTD("lightstreamer.rtdexceldemo",,"item17","open_price")</f>
        <v>#N/A</v>
      </c>
    </row>
    <row r="18" spans="2:13" x14ac:dyDescent="0.25">
      <c r="B18" s="2" t="e">
        <f>RTD("lightstreamer.rtdexceldemo",,"item16","stock_name")</f>
        <v>#N/A</v>
      </c>
      <c r="C18" s="4" t="e">
        <f>RTD("lightstreamer.rtdexceldemo",,"item16","last_price")</f>
        <v>#N/A</v>
      </c>
      <c r="D18" s="5" t="e">
        <f>RTD("lightstreamer.rtdexceldemo",,"item16","time")</f>
        <v>#N/A</v>
      </c>
      <c r="E18" s="8" t="e">
        <f>RTD("lightstreamer.rtdexceldemo",,"item16","pct_change")</f>
        <v>#N/A</v>
      </c>
      <c r="F18" s="4" t="e">
        <f>RTD("lightstreamer.rtdexceldemo",,"item16","bid_quantity")</f>
        <v>#N/A</v>
      </c>
      <c r="G18" s="4" t="e">
        <f>RTD("lightstreamer.rtdexceldemo",,"item16","bid")</f>
        <v>#N/A</v>
      </c>
      <c r="H18" s="4" t="e">
        <f>RTD("lightstreamer.rtdexceldemo",,"item16","ask")</f>
        <v>#N/A</v>
      </c>
      <c r="I18" s="4" t="e">
        <f>RTD("lightstreamer.rtdexceldemo",,"item16","ask_quantity")</f>
        <v>#N/A</v>
      </c>
      <c r="J18" s="4" t="e">
        <f>RTD("lightstreamer.rtdexceldemo",,"item16","min")</f>
        <v>#N/A</v>
      </c>
      <c r="K18" s="4" t="e">
        <f>RTD("lightstreamer.rtdexceldemo",,"item16","max")</f>
        <v>#N/A</v>
      </c>
      <c r="L18" s="4" t="e">
        <f>RTD("lightstreamer.rtdexceldemo",,"item16","ref_price")</f>
        <v>#N/A</v>
      </c>
      <c r="M18" s="4" t="e">
        <f>RTD("lightstreamer.rtdexceldemo",,"item16","open_price")</f>
        <v>#N/A</v>
      </c>
    </row>
    <row r="19" spans="2:13" x14ac:dyDescent="0.25">
      <c r="B19" s="2" t="e">
        <f>RTD("lightstreamer.rtdexceldemo",,"item15","stock_name")</f>
        <v>#N/A</v>
      </c>
      <c r="C19" s="4" t="e">
        <f>RTD("lightstreamer.rtdexceldemo",,"item15","last_price")</f>
        <v>#N/A</v>
      </c>
      <c r="D19" s="5" t="e">
        <f>RTD("lightstreamer.rtdexceldemo",,"item15","time")</f>
        <v>#N/A</v>
      </c>
      <c r="E19" s="8" t="e">
        <f>RTD("lightstreamer.rtdexceldemo",,"item15","pct_change")</f>
        <v>#N/A</v>
      </c>
      <c r="F19" s="4" t="e">
        <f>RTD("lightstreamer.rtdexceldemo",,"item15","bid_quantity")</f>
        <v>#N/A</v>
      </c>
      <c r="G19" s="4" t="e">
        <f>RTD("lightstreamer.rtdexceldemo",,"item15","bid")</f>
        <v>#N/A</v>
      </c>
      <c r="H19" s="4" t="e">
        <f>RTD("lightstreamer.rtdexceldemo",,"item15","ask")</f>
        <v>#N/A</v>
      </c>
      <c r="I19" s="4" t="e">
        <f>RTD("lightstreamer.rtdexceldemo",,"item15","ask_quantity")</f>
        <v>#N/A</v>
      </c>
      <c r="J19" s="4" t="e">
        <f>RTD("lightstreamer.rtdexceldemo",,"item15","min")</f>
        <v>#N/A</v>
      </c>
      <c r="K19" s="4" t="e">
        <f>RTD("lightstreamer.rtdexceldemo",,"item15","max")</f>
        <v>#N/A</v>
      </c>
      <c r="L19" s="4" t="e">
        <f>RTD("lightstreamer.rtdexceldemo",,"item15","ref_price")</f>
        <v>#N/A</v>
      </c>
      <c r="M19" s="4" t="e">
        <f>RTD("lightstreamer.rtdexceldemo",,"item15","open_price")</f>
        <v>#N/A</v>
      </c>
    </row>
    <row r="20" spans="2:13" x14ac:dyDescent="0.25">
      <c r="B20" s="2" t="e">
        <f>RTD("lightstreamer.rtdexceldemo",,"item14","stock_name")</f>
        <v>#N/A</v>
      </c>
      <c r="C20" s="4" t="e">
        <f>RTD("lightstreamer.rtdexceldemo",,"item14","last_price")</f>
        <v>#N/A</v>
      </c>
      <c r="D20" s="5" t="e">
        <f>RTD("lightstreamer.rtdexceldemo",,"item14","time")</f>
        <v>#N/A</v>
      </c>
      <c r="E20" s="8" t="e">
        <f>RTD("lightstreamer.rtdexceldemo",,"item14","pct_change")</f>
        <v>#N/A</v>
      </c>
      <c r="F20" s="4" t="e">
        <f>RTD("lightstreamer.rtdexceldemo",,"item14","bid_quantity")</f>
        <v>#N/A</v>
      </c>
      <c r="G20" s="4" t="e">
        <f>RTD("lightstreamer.rtdexceldemo",,"item14","bid")</f>
        <v>#N/A</v>
      </c>
      <c r="H20" s="4" t="e">
        <f>RTD("lightstreamer.rtdexceldemo",,"item14","ask")</f>
        <v>#N/A</v>
      </c>
      <c r="I20" s="4" t="e">
        <f>RTD("lightstreamer.rtdexceldemo",,"item14","ask_quantity")</f>
        <v>#N/A</v>
      </c>
      <c r="J20" s="4" t="e">
        <f>RTD("lightstreamer.rtdexceldemo",,"item14","min")</f>
        <v>#N/A</v>
      </c>
      <c r="K20" s="4" t="e">
        <f>RTD("lightstreamer.rtdexceldemo",,"item14","max")</f>
        <v>#N/A</v>
      </c>
      <c r="L20" s="4" t="e">
        <f>RTD("lightstreamer.rtdexceldemo",,"item14","ref_price")</f>
        <v>#N/A</v>
      </c>
      <c r="M20" s="4" t="e">
        <f>RTD("lightstreamer.rtdexceldemo",,"item14","open_price")</f>
        <v>#N/A</v>
      </c>
    </row>
    <row r="21" spans="2:13" x14ac:dyDescent="0.25">
      <c r="B21" s="2" t="e">
        <f>RTD("lightstreamer.rtdexceldemo",,"item13","stock_name")</f>
        <v>#N/A</v>
      </c>
      <c r="C21" s="4" t="e">
        <f>RTD("lightstreamer.rtdexceldemo",,"item13","last_price")</f>
        <v>#N/A</v>
      </c>
      <c r="D21" s="5" t="e">
        <f>RTD("lightstreamer.rtdexceldemo",,"item13","time")</f>
        <v>#N/A</v>
      </c>
      <c r="E21" s="8" t="e">
        <f>RTD("lightstreamer.rtdexceldemo",,"item13","pct_change")</f>
        <v>#N/A</v>
      </c>
      <c r="F21" s="4" t="e">
        <f>RTD("lightstreamer.rtdexceldemo",,"item13","bid_quantity")</f>
        <v>#N/A</v>
      </c>
      <c r="G21" s="4" t="e">
        <f>RTD("lightstreamer.rtdexceldemo",,"item13","bid")</f>
        <v>#N/A</v>
      </c>
      <c r="H21" s="4" t="e">
        <f>RTD("lightstreamer.rtdexceldemo",,"item13","ask")</f>
        <v>#N/A</v>
      </c>
      <c r="I21" s="4" t="e">
        <f>RTD("lightstreamer.rtdexceldemo",,"item13","ask_quantity")</f>
        <v>#N/A</v>
      </c>
      <c r="J21" s="4" t="e">
        <f>RTD("lightstreamer.rtdexceldemo",,"item13","min")</f>
        <v>#N/A</v>
      </c>
      <c r="K21" s="4" t="e">
        <f>RTD("lightstreamer.rtdexceldemo",,"item13","max")</f>
        <v>#N/A</v>
      </c>
      <c r="L21" s="4" t="e">
        <f>RTD("lightstreamer.rtdexceldemo",,"item13","ref_price")</f>
        <v>#N/A</v>
      </c>
      <c r="M21" s="4" t="e">
        <f>RTD("lightstreamer.rtdexceldemo",,"item13","open_price")</f>
        <v>#N/A</v>
      </c>
    </row>
    <row r="22" spans="2:13" x14ac:dyDescent="0.25">
      <c r="B22" s="2" t="e">
        <f>RTD("lightstreamer.rtdexceldemo",,"item12","stock_name")</f>
        <v>#N/A</v>
      </c>
      <c r="C22" s="4" t="e">
        <f>RTD("lightstreamer.rtdexceldemo",,"item12","last_price")</f>
        <v>#N/A</v>
      </c>
      <c r="D22" s="5" t="e">
        <f>RTD("lightstreamer.rtdexceldemo",,"item12","time")</f>
        <v>#N/A</v>
      </c>
      <c r="E22" s="8" t="e">
        <f>RTD("lightstreamer.rtdexceldemo",,"item12","pct_change")</f>
        <v>#N/A</v>
      </c>
      <c r="F22" s="4" t="e">
        <f>RTD("lightstreamer.rtdexceldemo",,"item12","bid_quantity")</f>
        <v>#N/A</v>
      </c>
      <c r="G22" s="4" t="e">
        <f>RTD("lightstreamer.rtdexceldemo",,"item12","bid")</f>
        <v>#N/A</v>
      </c>
      <c r="H22" s="4" t="e">
        <f>RTD("lightstreamer.rtdexceldemo",,"item12","ask")</f>
        <v>#N/A</v>
      </c>
      <c r="I22" s="4" t="e">
        <f>RTD("lightstreamer.rtdexceldemo",,"item12","ask_quantity")</f>
        <v>#N/A</v>
      </c>
      <c r="J22" s="4" t="e">
        <f>RTD("lightstreamer.rtdexceldemo",,"item12","min")</f>
        <v>#N/A</v>
      </c>
      <c r="K22" s="4" t="e">
        <f>RTD("lightstreamer.rtdexceldemo",,"item12","max")</f>
        <v>#N/A</v>
      </c>
      <c r="L22" s="4" t="e">
        <f>RTD("lightstreamer.rtdexceldemo",,"item12","ref_price")</f>
        <v>#N/A</v>
      </c>
      <c r="M22" s="4" t="e">
        <f>RTD("lightstreamer.rtdexceldemo",,"item12","open_price")</f>
        <v>#N/A</v>
      </c>
    </row>
    <row r="23" spans="2:13" x14ac:dyDescent="0.25">
      <c r="B23" s="2" t="e">
        <f>RTD("lightstreamer.rtdexceldemo",,"item11","stock_name")</f>
        <v>#N/A</v>
      </c>
      <c r="C23" s="4" t="e">
        <f>RTD("lightstreamer.rtdexceldemo",,"item11","last_price")</f>
        <v>#N/A</v>
      </c>
      <c r="D23" s="5" t="e">
        <f>RTD("lightstreamer.rtdexceldemo",,"item11","time")</f>
        <v>#N/A</v>
      </c>
      <c r="E23" s="8" t="e">
        <f>RTD("lightstreamer.rtdexceldemo",,"item11","pct_change")</f>
        <v>#N/A</v>
      </c>
      <c r="F23" s="4" t="e">
        <f>RTD("lightstreamer.rtdexceldemo",,"item11","bid_quantity")</f>
        <v>#N/A</v>
      </c>
      <c r="G23" s="4" t="e">
        <f>RTD("lightstreamer.rtdexceldemo",,"item11","bid")</f>
        <v>#N/A</v>
      </c>
      <c r="H23" s="4" t="e">
        <f>RTD("lightstreamer.rtdexceldemo",,"item11","ask")</f>
        <v>#N/A</v>
      </c>
      <c r="I23" s="4" t="e">
        <f>RTD("lightstreamer.rtdexceldemo",,"item11","ask_quantity")</f>
        <v>#N/A</v>
      </c>
      <c r="J23" s="4" t="e">
        <f>RTD("lightstreamer.rtdexceldemo",,"item11","min")</f>
        <v>#N/A</v>
      </c>
      <c r="K23" s="4" t="e">
        <f>RTD("lightstreamer.rtdexceldemo",,"item11","max")</f>
        <v>#N/A</v>
      </c>
      <c r="L23" s="4" t="e">
        <f>RTD("lightstreamer.rtdexceldemo",,"item11","ref_price")</f>
        <v>#N/A</v>
      </c>
      <c r="M23" s="4" t="e">
        <f>RTD("lightstreamer.rtdexceldemo",,"item11","open_price")</f>
        <v>#N/A</v>
      </c>
    </row>
    <row r="24" spans="2:13" x14ac:dyDescent="0.25">
      <c r="B24" s="2" t="e">
        <f>RTD("lightstreamer.rtdexceldemo",,"item10","stock_name")</f>
        <v>#N/A</v>
      </c>
      <c r="C24" s="4" t="e">
        <f>RTD("lightstreamer.rtdexceldemo",,"item10","last_price")</f>
        <v>#N/A</v>
      </c>
      <c r="D24" s="5" t="e">
        <f>RTD("lightstreamer.rtdexceldemo",,"item10","time")</f>
        <v>#N/A</v>
      </c>
      <c r="E24" s="8" t="e">
        <f>RTD("lightstreamer.rtdexceldemo",,"item10","pct_change")</f>
        <v>#N/A</v>
      </c>
      <c r="F24" s="4" t="e">
        <f>RTD("lightstreamer.rtdexceldemo",,"item10","bid_quantity")</f>
        <v>#N/A</v>
      </c>
      <c r="G24" s="4" t="e">
        <f>RTD("lightstreamer.rtdexceldemo",,"item10","bid")</f>
        <v>#N/A</v>
      </c>
      <c r="H24" s="4" t="e">
        <f>RTD("lightstreamer.rtdexceldemo",,"item10","ask")</f>
        <v>#N/A</v>
      </c>
      <c r="I24" s="4" t="e">
        <f>RTD("lightstreamer.rtdexceldemo",,"item10","ask_quantity")</f>
        <v>#N/A</v>
      </c>
      <c r="J24" s="4" t="e">
        <f>RTD("lightstreamer.rtdexceldemo",,"item10","min")</f>
        <v>#N/A</v>
      </c>
      <c r="K24" s="4" t="e">
        <f>RTD("lightstreamer.rtdexceldemo",,"item10","max")</f>
        <v>#N/A</v>
      </c>
      <c r="L24" s="4" t="e">
        <f>RTD("lightstreamer.rtdexceldemo",,"item10","ref_price")</f>
        <v>#N/A</v>
      </c>
      <c r="M24" s="4" t="e">
        <f>RTD("lightstreamer.rtdexceldemo",,"item10","open_price")</f>
        <v>#N/A</v>
      </c>
    </row>
    <row r="25" spans="2:13" x14ac:dyDescent="0.25">
      <c r="B25" s="2" t="e">
        <f>RTD("lightstreamer.rtdexceldemo",,"item9","stock_name")</f>
        <v>#N/A</v>
      </c>
      <c r="C25" s="4" t="e">
        <f>RTD("lightstreamer.rtdexceldemo",,"item9","last_price")</f>
        <v>#N/A</v>
      </c>
      <c r="D25" s="5" t="e">
        <f>RTD("lightstreamer.rtdexceldemo",,"item9","time")</f>
        <v>#N/A</v>
      </c>
      <c r="E25" s="8" t="e">
        <f>RTD("lightstreamer.rtdexceldemo",,"item9","pct_change")</f>
        <v>#N/A</v>
      </c>
      <c r="F25" s="4" t="e">
        <f>RTD("lightstreamer.rtdexceldemo",,"item9","bid_quantity")</f>
        <v>#N/A</v>
      </c>
      <c r="G25" s="4" t="e">
        <f>RTD("lightstreamer.rtdexceldemo",,"item9","bid")</f>
        <v>#N/A</v>
      </c>
      <c r="H25" s="4" t="e">
        <f>RTD("lightstreamer.rtdexceldemo",,"item9","ask")</f>
        <v>#N/A</v>
      </c>
      <c r="I25" s="4" t="e">
        <f>RTD("lightstreamer.rtdexceldemo",,"item9","ask_quantity")</f>
        <v>#N/A</v>
      </c>
      <c r="J25" s="4" t="e">
        <f>RTD("lightstreamer.rtdexceldemo",,"item9","min")</f>
        <v>#N/A</v>
      </c>
      <c r="K25" s="4" t="e">
        <f>RTD("lightstreamer.rtdexceldemo",,"item9","max")</f>
        <v>#N/A</v>
      </c>
      <c r="L25" s="4" t="e">
        <f>RTD("lightstreamer.rtdexceldemo",,"item9","ref_price")</f>
        <v>#N/A</v>
      </c>
      <c r="M25" s="4" t="e">
        <f>RTD("lightstreamer.rtdexceldemo",,"item9","open_price")</f>
        <v>#N/A</v>
      </c>
    </row>
    <row r="26" spans="2:13" x14ac:dyDescent="0.25">
      <c r="B26" s="2" t="e">
        <f>RTD("lightstreamer.rtdexceldemo",,"item8","stock_name")</f>
        <v>#N/A</v>
      </c>
      <c r="C26" s="4" t="e">
        <f>RTD("lightstreamer.rtdexceldemo",,"item8","last_price")</f>
        <v>#N/A</v>
      </c>
      <c r="D26" s="5" t="e">
        <f>RTD("lightstreamer.rtdexceldemo",,"item8","time")</f>
        <v>#N/A</v>
      </c>
      <c r="E26" s="8" t="e">
        <f>RTD("lightstreamer.rtdexceldemo",,"item8","pct_change")</f>
        <v>#N/A</v>
      </c>
      <c r="F26" s="4" t="e">
        <f>RTD("lightstreamer.rtdexceldemo",,"item8","bid_quantity")</f>
        <v>#N/A</v>
      </c>
      <c r="G26" s="4" t="e">
        <f>RTD("lightstreamer.rtdexceldemo",,"item8","bid")</f>
        <v>#N/A</v>
      </c>
      <c r="H26" s="4" t="e">
        <f>RTD("lightstreamer.rtdexceldemo",,"item8","ask")</f>
        <v>#N/A</v>
      </c>
      <c r="I26" s="4" t="e">
        <f>RTD("lightstreamer.rtdexceldemo",,"item8","ask_quantity")</f>
        <v>#N/A</v>
      </c>
      <c r="J26" s="4" t="e">
        <f>RTD("lightstreamer.rtdexceldemo",,"item8","min")</f>
        <v>#N/A</v>
      </c>
      <c r="K26" s="4" t="e">
        <f>RTD("lightstreamer.rtdexceldemo",,"item8","max")</f>
        <v>#N/A</v>
      </c>
      <c r="L26" s="4" t="e">
        <f>RTD("lightstreamer.rtdexceldemo",,"item8","ref_price")</f>
        <v>#N/A</v>
      </c>
      <c r="M26" s="4" t="e">
        <f>RTD("lightstreamer.rtdexceldemo",,"item8","open_price")</f>
        <v>#N/A</v>
      </c>
    </row>
    <row r="27" spans="2:13" x14ac:dyDescent="0.25">
      <c r="B27" s="2" t="e">
        <f>RTD("lightstreamer.rtdexceldemo",,"item7","stock_name")</f>
        <v>#N/A</v>
      </c>
      <c r="C27" s="4" t="e">
        <f>RTD("lightstreamer.rtdexceldemo",,"item7","last_price")</f>
        <v>#N/A</v>
      </c>
      <c r="D27" s="5" t="e">
        <f>RTD("lightstreamer.rtdexceldemo",,"item7","time")</f>
        <v>#N/A</v>
      </c>
      <c r="E27" s="8" t="e">
        <f>RTD("lightstreamer.rtdexceldemo",,"item7","pct_change")</f>
        <v>#N/A</v>
      </c>
      <c r="F27" s="4" t="e">
        <f>RTD("lightstreamer.rtdexceldemo",,"item7","bid_quantity")</f>
        <v>#N/A</v>
      </c>
      <c r="G27" s="4" t="e">
        <f>RTD("lightstreamer.rtdexceldemo",,"item7","bid")</f>
        <v>#N/A</v>
      </c>
      <c r="H27" s="4" t="e">
        <f>RTD("lightstreamer.rtdexceldemo",,"item7","ask")</f>
        <v>#N/A</v>
      </c>
      <c r="I27" s="4" t="e">
        <f>RTD("lightstreamer.rtdexceldemo",,"item7","ask_quantity")</f>
        <v>#N/A</v>
      </c>
      <c r="J27" s="4" t="e">
        <f>RTD("lightstreamer.rtdexceldemo",,"item7","min")</f>
        <v>#N/A</v>
      </c>
      <c r="K27" s="4" t="e">
        <f>RTD("lightstreamer.rtdexceldemo",,"item7","max")</f>
        <v>#N/A</v>
      </c>
      <c r="L27" s="4" t="e">
        <f>RTD("lightstreamer.rtdexceldemo",,"item7","ref_price")</f>
        <v>#N/A</v>
      </c>
      <c r="M27" s="4" t="e">
        <f>RTD("lightstreamer.rtdexceldemo",,"item7","open_price")</f>
        <v>#N/A</v>
      </c>
    </row>
    <row r="28" spans="2:13" x14ac:dyDescent="0.25">
      <c r="B28" s="2" t="e">
        <f>RTD("lightstreamer.rtdexceldemo",,"item6","stock_name")</f>
        <v>#N/A</v>
      </c>
      <c r="C28" s="4" t="e">
        <f>RTD("lightstreamer.rtdexceldemo",,"item6","last_price")</f>
        <v>#N/A</v>
      </c>
      <c r="D28" s="5" t="e">
        <f>RTD("lightstreamer.rtdexceldemo",,"item6","time")</f>
        <v>#N/A</v>
      </c>
      <c r="E28" s="8" t="e">
        <f>RTD("lightstreamer.rtdexceldemo",,"item6","pct_change")</f>
        <v>#N/A</v>
      </c>
      <c r="F28" s="4" t="e">
        <f>RTD("lightstreamer.rtdexceldemo",,"item6","bid_quantity")</f>
        <v>#N/A</v>
      </c>
      <c r="G28" s="4" t="e">
        <f>RTD("lightstreamer.rtdexceldemo",,"item6","bid")</f>
        <v>#N/A</v>
      </c>
      <c r="H28" s="4" t="e">
        <f>RTD("lightstreamer.rtdexceldemo",,"item6","ask")</f>
        <v>#N/A</v>
      </c>
      <c r="I28" s="4" t="e">
        <f>RTD("lightstreamer.rtdexceldemo",,"item6","ask_quantity")</f>
        <v>#N/A</v>
      </c>
      <c r="J28" s="4" t="e">
        <f>RTD("lightstreamer.rtdexceldemo",,"item6","min")</f>
        <v>#N/A</v>
      </c>
      <c r="K28" s="4" t="e">
        <f>RTD("lightstreamer.rtdexceldemo",,"item6","max")</f>
        <v>#N/A</v>
      </c>
      <c r="L28" s="4" t="e">
        <f>RTD("lightstreamer.rtdexceldemo",,"item6","ref_price")</f>
        <v>#N/A</v>
      </c>
      <c r="M28" s="4" t="e">
        <f>RTD("lightstreamer.rtdexceldemo",,"item6","open_price")</f>
        <v>#N/A</v>
      </c>
    </row>
    <row r="29" spans="2:13" x14ac:dyDescent="0.25">
      <c r="B29" s="2" t="e">
        <f>RTD("lightstreamer.rtdexceldemo",,"item5","stock_name")</f>
        <v>#N/A</v>
      </c>
      <c r="C29" s="4" t="e">
        <f>RTD("lightstreamer.rtdexceldemo",,"item5","last_price")</f>
        <v>#N/A</v>
      </c>
      <c r="D29" s="5" t="e">
        <f>RTD("lightstreamer.rtdexceldemo",,"item5","time")</f>
        <v>#N/A</v>
      </c>
      <c r="E29" s="8" t="e">
        <f>RTD("lightstreamer.rtdexceldemo",,"item5","pct_change")</f>
        <v>#N/A</v>
      </c>
      <c r="F29" s="4" t="e">
        <f>RTD("lightstreamer.rtdexceldemo",,"item5","bid_quantity")</f>
        <v>#N/A</v>
      </c>
      <c r="G29" s="4" t="e">
        <f>RTD("lightstreamer.rtdexceldemo",,"item5","bid")</f>
        <v>#N/A</v>
      </c>
      <c r="H29" s="4" t="e">
        <f>RTD("lightstreamer.rtdexceldemo",,"item5","ask")</f>
        <v>#N/A</v>
      </c>
      <c r="I29" s="4" t="e">
        <f>RTD("lightstreamer.rtdexceldemo",,"item5","ask_quantity")</f>
        <v>#N/A</v>
      </c>
      <c r="J29" s="4" t="e">
        <f>RTD("lightstreamer.rtdexceldemo",,"item5","min")</f>
        <v>#N/A</v>
      </c>
      <c r="K29" s="4" t="e">
        <f>RTD("lightstreamer.rtdexceldemo",,"item5","max")</f>
        <v>#N/A</v>
      </c>
      <c r="L29" s="4" t="e">
        <f>RTD("lightstreamer.rtdexceldemo",,"item5","ref_price")</f>
        <v>#N/A</v>
      </c>
      <c r="M29" s="4" t="e">
        <f>RTD("lightstreamer.rtdexceldemo",,"item5","open_price")</f>
        <v>#N/A</v>
      </c>
    </row>
    <row r="30" spans="2:13" x14ac:dyDescent="0.25">
      <c r="B30" s="2" t="e">
        <f>RTD("lightstreamer.rtdexceldemo",,"item4","stock_name")</f>
        <v>#N/A</v>
      </c>
      <c r="C30" s="4" t="e">
        <f>RTD("lightstreamer.rtdexceldemo",,"item4","last_price")</f>
        <v>#N/A</v>
      </c>
      <c r="D30" s="5" t="e">
        <f>RTD("lightstreamer.rtdexceldemo",,"item4","time")</f>
        <v>#N/A</v>
      </c>
      <c r="E30" s="8" t="e">
        <f>RTD("lightstreamer.rtdexceldemo",,"item4","pct_change")</f>
        <v>#N/A</v>
      </c>
      <c r="F30" s="4" t="e">
        <f>RTD("lightstreamer.rtdexceldemo",,"item4","bid_quantity")</f>
        <v>#N/A</v>
      </c>
      <c r="G30" s="4" t="e">
        <f>RTD("lightstreamer.rtdexceldemo",,"item4","bid")</f>
        <v>#N/A</v>
      </c>
      <c r="H30" s="4" t="e">
        <f>RTD("lightstreamer.rtdexceldemo",,"item4","ask")</f>
        <v>#N/A</v>
      </c>
      <c r="I30" s="4" t="e">
        <f>RTD("lightstreamer.rtdexceldemo",,"item4","ask_quantity")</f>
        <v>#N/A</v>
      </c>
      <c r="J30" s="4" t="e">
        <f>RTD("lightstreamer.rtdexceldemo",,"item4","min")</f>
        <v>#N/A</v>
      </c>
      <c r="K30" s="4" t="e">
        <f>RTD("lightstreamer.rtdexceldemo",,"item4","max")</f>
        <v>#N/A</v>
      </c>
      <c r="L30" s="4" t="e">
        <f>RTD("lightstreamer.rtdexceldemo",,"item4","ref_price")</f>
        <v>#N/A</v>
      </c>
      <c r="M30" s="4" t="e">
        <f>RTD("lightstreamer.rtdexceldemo",,"item4","open_price")</f>
        <v>#N/A</v>
      </c>
    </row>
    <row r="31" spans="2:13" x14ac:dyDescent="0.25">
      <c r="B31" s="2" t="e">
        <f>RTD("lightstreamer.rtdexceldemo",,"item3","stock_name")</f>
        <v>#N/A</v>
      </c>
      <c r="C31" s="4" t="e">
        <f>RTD("lightstreamer.rtdexceldemo",,"item3","last_price")</f>
        <v>#N/A</v>
      </c>
      <c r="D31" s="5" t="e">
        <f>RTD("lightstreamer.rtdexceldemo",,"item3","time")</f>
        <v>#N/A</v>
      </c>
      <c r="E31" s="8" t="e">
        <f>RTD("lightstreamer.rtdexceldemo",,"item3","pct_change")</f>
        <v>#N/A</v>
      </c>
      <c r="F31" s="4" t="e">
        <f>RTD("lightstreamer.rtdexceldemo",,"item3","bid_quantity")</f>
        <v>#N/A</v>
      </c>
      <c r="G31" s="4" t="e">
        <f>RTD("lightstreamer.rtdexceldemo",,"item3","bid")</f>
        <v>#N/A</v>
      </c>
      <c r="H31" s="4" t="e">
        <f>RTD("lightstreamer.rtdexceldemo",,"item3","ask")</f>
        <v>#N/A</v>
      </c>
      <c r="I31" s="4" t="e">
        <f>RTD("lightstreamer.rtdexceldemo",,"item3","ask_quantity")</f>
        <v>#N/A</v>
      </c>
      <c r="J31" s="4" t="e">
        <f>RTD("lightstreamer.rtdexceldemo",,"item3","min")</f>
        <v>#N/A</v>
      </c>
      <c r="K31" s="4" t="e">
        <f>RTD("lightstreamer.rtdexceldemo",,"item3","max")</f>
        <v>#N/A</v>
      </c>
      <c r="L31" s="4" t="e">
        <f>RTD("lightstreamer.rtdexceldemo",,"item3","ref_price")</f>
        <v>#N/A</v>
      </c>
      <c r="M31" s="4" t="e">
        <f>RTD("lightstreamer.rtdexceldemo",,"item3","open_price")</f>
        <v>#N/A</v>
      </c>
    </row>
    <row r="32" spans="2:13" x14ac:dyDescent="0.25">
      <c r="B32" s="2" t="e">
        <f>RTD("lightstreamer.rtdexceldemo",,"item2","stock_name")</f>
        <v>#N/A</v>
      </c>
      <c r="C32" s="4" t="e">
        <f>RTD("lightstreamer.rtdexceldemo",,"item2","last_price")</f>
        <v>#N/A</v>
      </c>
      <c r="D32" s="5" t="e">
        <f>RTD("lightstreamer.rtdexceldemo",,"item2","time")</f>
        <v>#N/A</v>
      </c>
      <c r="E32" s="8" t="e">
        <f>RTD("lightstreamer.rtdexceldemo",,"item2","pct_change")</f>
        <v>#N/A</v>
      </c>
      <c r="F32" s="4" t="e">
        <f>RTD("lightstreamer.rtdexceldemo",,"item2","bid_quantity")</f>
        <v>#N/A</v>
      </c>
      <c r="G32" s="4" t="e">
        <f>RTD("lightstreamer.rtdexceldemo",,"item2","bid")</f>
        <v>#N/A</v>
      </c>
      <c r="H32" s="4" t="e">
        <f>RTD("lightstreamer.rtdexceldemo",,"item2","ask")</f>
        <v>#N/A</v>
      </c>
      <c r="I32" s="4" t="e">
        <f>RTD("lightstreamer.rtdexceldemo",,"item2","ask_quantity")</f>
        <v>#N/A</v>
      </c>
      <c r="J32" s="4" t="e">
        <f>RTD("lightstreamer.rtdexceldemo",,"item2","min")</f>
        <v>#N/A</v>
      </c>
      <c r="K32" s="4" t="e">
        <f>RTD("lightstreamer.rtdexceldemo",,"item2","max")</f>
        <v>#N/A</v>
      </c>
      <c r="L32" s="4" t="e">
        <f>RTD("lightstreamer.rtdexceldemo",,"item2","ref_price")</f>
        <v>#N/A</v>
      </c>
      <c r="M32" s="4" t="e">
        <f>RTD("lightstreamer.rtdexceldemo",,"item2","open_price")</f>
        <v>#N/A</v>
      </c>
    </row>
    <row r="33" spans="1:13" x14ac:dyDescent="0.25">
      <c r="B33" s="2" t="e">
        <f>RTD("lightstreamer.rtdexceldemo",,"item1","stock_name")</f>
        <v>#N/A</v>
      </c>
      <c r="C33" s="4" t="e">
        <f>RTD("lightstreamer.rtdexceldemo",,"item1","last_price")</f>
        <v>#N/A</v>
      </c>
      <c r="D33" s="5" t="e">
        <f>RTD("lightstreamer.rtdexceldemo",,"item1","time")</f>
        <v>#N/A</v>
      </c>
      <c r="E33" s="8" t="e">
        <f>RTD("lightstreamer.rtdexceldemo",,"item1","pct_change")</f>
        <v>#N/A</v>
      </c>
      <c r="F33" s="4" t="e">
        <f>RTD("lightstreamer.rtdexceldemo",,"item1","bid_quantity")</f>
        <v>#N/A</v>
      </c>
      <c r="G33" s="4" t="e">
        <f>RTD("lightstreamer.rtdexceldemo",,"item1","bid")</f>
        <v>#N/A</v>
      </c>
      <c r="H33" s="4" t="e">
        <f>RTD("lightstreamer.rtdexceldemo",,"item1","ask")</f>
        <v>#N/A</v>
      </c>
      <c r="I33" s="4" t="e">
        <f>RTD("lightstreamer.rtdexceldemo",,"item1","ask_quantity")</f>
        <v>#N/A</v>
      </c>
      <c r="J33" s="4" t="e">
        <f>RTD("lightstreamer.rtdexceldemo",,"item1","min")</f>
        <v>#N/A</v>
      </c>
      <c r="K33" s="4" t="e">
        <f>RTD("lightstreamer.rtdexceldemo",,"item1","max")</f>
        <v>#N/A</v>
      </c>
      <c r="L33" s="4" t="e">
        <f>RTD("lightstreamer.rtdexceldemo",,"item1","ref_price")</f>
        <v>#N/A</v>
      </c>
      <c r="M33" s="4" t="e">
        <f>RTD("lightstreamer.rtdexceldemo",,"item1","open_price")</f>
        <v>#N/A</v>
      </c>
    </row>
    <row r="36" spans="1:13" x14ac:dyDescent="0.25">
      <c r="A36" s="7" t="e">
        <f>RTD("lightstreamer.rtdexceldemo",,"LAST","")</f>
        <v>#N/A</v>
      </c>
    </row>
    <row r="37" spans="1:13" x14ac:dyDescent="0.25">
      <c r="A37" s="7" t="e">
        <f>RTD("lightstreamer.rtdexceldemo",,"PX","")</f>
        <v>#N/A</v>
      </c>
    </row>
  </sheetData>
  <conditionalFormatting sqref="A1">
    <cfRule type="containsText" dxfId="21" priority="11" operator="containsText" text="CONNECTED">
      <formula>NOT(ISERROR(SEARCH("CONNECTED",A1)))</formula>
    </cfRule>
    <cfRule type="containsText" dxfId="20" priority="10" operator="containsText" text="STREAMING">
      <formula>NOT(ISERROR(SEARCH("STREAMING",A1)))</formula>
    </cfRule>
    <cfRule type="containsText" dxfId="19" priority="9" operator="containsText" text="POLLING">
      <formula>NOT(ISERROR(SEARCH("POLLING",A1)))</formula>
    </cfRule>
    <cfRule type="containsText" dxfId="18" priority="8" operator="containsText" text="ERROR">
      <formula>NOT(ISERROR(SEARCH("ERROR",A1)))</formula>
    </cfRule>
    <cfRule type="containsText" dxfId="17" priority="7" operator="containsText" text="CONNECTING">
      <formula>NOT(ISERROR(SEARCH("CONNECTING",A1)))</formula>
    </cfRule>
  </conditionalFormatting>
  <conditionalFormatting sqref="D4:D33">
    <cfRule type="cellIs" dxfId="16" priority="5" operator="equal">
      <formula>$A$36</formula>
    </cfRule>
  </conditionalFormatting>
  <conditionalFormatting sqref="C4:C33">
    <cfRule type="cellIs" dxfId="15" priority="4" operator="equal">
      <formula>$A$37</formula>
    </cfRule>
  </conditionalFormatting>
  <conditionalFormatting sqref="E4:E33">
    <cfRule type="containsText" dxfId="14" priority="3" operator="containsText" text=".">
      <formula>NOT(ISERROR(SEARCH(".",E4)))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487B16D-1F3A-40C6-B239-781CB106799A}">
            <xm:f>NOT(ISERROR(SEARCH("-",E4)))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E4:E33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StockList_Demo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Giuseppe</cp:lastModifiedBy>
  <dcterms:created xsi:type="dcterms:W3CDTF">2010-10-28T12:07:08Z</dcterms:created>
  <dcterms:modified xsi:type="dcterms:W3CDTF">2013-11-15T12:13:09Z</dcterms:modified>
</cp:coreProperties>
</file>