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bba/Codes/Statistics/Week13/"/>
    </mc:Choice>
  </mc:AlternateContent>
  <xr:revisionPtr revIDLastSave="0" documentId="13_ncr:1_{2A7A7FF9-A42F-FE4E-80A7-E36F1AC855B5}" xr6:coauthVersionLast="47" xr6:coauthVersionMax="47" xr10:uidLastSave="{00000000-0000-0000-0000-000000000000}"/>
  <bookViews>
    <workbookView xWindow="380" yWindow="500" windowWidth="28040" windowHeight="16940" xr2:uid="{096B537D-671D-A94A-8B8F-6A51F0D7D484}"/>
  </bookViews>
  <sheets>
    <sheet name="hepsiemlak (15)" sheetId="2" r:id="rId1"/>
    <sheet name="Sheet1" sheetId="1" r:id="rId2"/>
  </sheets>
  <definedNames>
    <definedName name="ExternalData_1" localSheetId="0" hidden="1">'hepsiemlak (15)'!$A$1:$E$56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" i="2" l="1"/>
  <c r="A81" i="2" s="1"/>
  <c r="A86" i="2" s="1"/>
  <c r="A91" i="2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H2" i="2"/>
  <c r="H3" i="2"/>
  <c r="M3" i="2" s="1"/>
  <c r="H4" i="2"/>
  <c r="M4" i="2" s="1"/>
  <c r="H5" i="2"/>
  <c r="M5" i="2" s="1"/>
  <c r="H6" i="2"/>
  <c r="M6" i="2" s="1"/>
  <c r="H7" i="2"/>
  <c r="M7" i="2" s="1"/>
  <c r="H8" i="2"/>
  <c r="M8" i="2" s="1"/>
  <c r="H9" i="2"/>
  <c r="M9" i="2" s="1"/>
  <c r="H10" i="2"/>
  <c r="M10" i="2" s="1"/>
  <c r="H11" i="2"/>
  <c r="M11" i="2" s="1"/>
  <c r="H12" i="2"/>
  <c r="M12" i="2" s="1"/>
  <c r="H13" i="2"/>
  <c r="M13" i="2" s="1"/>
  <c r="H14" i="2"/>
  <c r="M14" i="2" s="1"/>
  <c r="H15" i="2"/>
  <c r="M15" i="2" s="1"/>
  <c r="H16" i="2"/>
  <c r="M16" i="2" s="1"/>
  <c r="H17" i="2"/>
  <c r="M17" i="2" s="1"/>
  <c r="H18" i="2"/>
  <c r="M18" i="2" s="1"/>
  <c r="H19" i="2"/>
  <c r="M19" i="2" s="1"/>
  <c r="H20" i="2"/>
  <c r="M20" i="2" s="1"/>
  <c r="H21" i="2"/>
  <c r="M21" i="2" s="1"/>
  <c r="H22" i="2"/>
  <c r="M22" i="2" s="1"/>
  <c r="H23" i="2"/>
  <c r="M23" i="2" s="1"/>
  <c r="H24" i="2"/>
  <c r="M24" i="2" s="1"/>
  <c r="H25" i="2"/>
  <c r="M25" i="2" s="1"/>
  <c r="H26" i="2"/>
  <c r="M26" i="2" s="1"/>
  <c r="H27" i="2"/>
  <c r="M27" i="2" s="1"/>
  <c r="H28" i="2"/>
  <c r="M28" i="2" s="1"/>
  <c r="H29" i="2"/>
  <c r="M29" i="2" s="1"/>
  <c r="H30" i="2"/>
  <c r="M30" i="2" s="1"/>
  <c r="H31" i="2"/>
  <c r="M31" i="2" s="1"/>
  <c r="H32" i="2"/>
  <c r="M32" i="2" s="1"/>
  <c r="H33" i="2"/>
  <c r="M33" i="2" s="1"/>
  <c r="H34" i="2"/>
  <c r="M34" i="2" s="1"/>
  <c r="H35" i="2"/>
  <c r="M35" i="2" s="1"/>
  <c r="H36" i="2"/>
  <c r="M36" i="2" s="1"/>
  <c r="H37" i="2"/>
  <c r="M37" i="2" s="1"/>
  <c r="H38" i="2"/>
  <c r="M38" i="2" s="1"/>
  <c r="H39" i="2"/>
  <c r="M39" i="2" s="1"/>
  <c r="H40" i="2"/>
  <c r="M40" i="2" s="1"/>
  <c r="H41" i="2"/>
  <c r="M41" i="2" s="1"/>
  <c r="H42" i="2"/>
  <c r="M42" i="2" s="1"/>
  <c r="H43" i="2"/>
  <c r="M43" i="2" s="1"/>
  <c r="H44" i="2"/>
  <c r="M44" i="2" s="1"/>
  <c r="H45" i="2"/>
  <c r="M45" i="2" s="1"/>
  <c r="H46" i="2"/>
  <c r="M46" i="2" s="1"/>
  <c r="H47" i="2"/>
  <c r="M47" i="2" s="1"/>
  <c r="H48" i="2"/>
  <c r="M48" i="2" s="1"/>
  <c r="H49" i="2"/>
  <c r="M49" i="2" s="1"/>
  <c r="H50" i="2"/>
  <c r="M50" i="2" s="1"/>
  <c r="H51" i="2"/>
  <c r="M51" i="2" s="1"/>
  <c r="H52" i="2"/>
  <c r="M52" i="2" s="1"/>
  <c r="H53" i="2"/>
  <c r="M53" i="2" s="1"/>
  <c r="H54" i="2"/>
  <c r="M54" i="2" s="1"/>
  <c r="H55" i="2"/>
  <c r="M55" i="2" s="1"/>
  <c r="H56" i="2"/>
  <c r="M56" i="2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F2" i="2"/>
  <c r="L2" i="2" s="1"/>
  <c r="F3" i="2"/>
  <c r="L3" i="2" s="1"/>
  <c r="F4" i="2"/>
  <c r="L4" i="2" s="1"/>
  <c r="F5" i="2"/>
  <c r="L5" i="2" s="1"/>
  <c r="F6" i="2"/>
  <c r="L6" i="2" s="1"/>
  <c r="F7" i="2"/>
  <c r="L7" i="2" s="1"/>
  <c r="F8" i="2"/>
  <c r="L8" i="2" s="1"/>
  <c r="F9" i="2"/>
  <c r="L9" i="2" s="1"/>
  <c r="F10" i="2"/>
  <c r="L10" i="2" s="1"/>
  <c r="F11" i="2"/>
  <c r="L11" i="2" s="1"/>
  <c r="F12" i="2"/>
  <c r="L12" i="2" s="1"/>
  <c r="F13" i="2"/>
  <c r="L13" i="2" s="1"/>
  <c r="F14" i="2"/>
  <c r="L14" i="2" s="1"/>
  <c r="F15" i="2"/>
  <c r="L15" i="2" s="1"/>
  <c r="F16" i="2"/>
  <c r="L16" i="2" s="1"/>
  <c r="F17" i="2"/>
  <c r="L17" i="2" s="1"/>
  <c r="F18" i="2"/>
  <c r="L18" i="2" s="1"/>
  <c r="F19" i="2"/>
  <c r="L19" i="2" s="1"/>
  <c r="F20" i="2"/>
  <c r="L20" i="2" s="1"/>
  <c r="F21" i="2"/>
  <c r="L21" i="2" s="1"/>
  <c r="F22" i="2"/>
  <c r="F23" i="2"/>
  <c r="L23" i="2" s="1"/>
  <c r="F24" i="2"/>
  <c r="L24" i="2" s="1"/>
  <c r="F25" i="2"/>
  <c r="L25" i="2" s="1"/>
  <c r="F26" i="2"/>
  <c r="L26" i="2" s="1"/>
  <c r="F27" i="2"/>
  <c r="L27" i="2" s="1"/>
  <c r="F28" i="2"/>
  <c r="L28" i="2" s="1"/>
  <c r="F29" i="2"/>
  <c r="L29" i="2" s="1"/>
  <c r="F30" i="2"/>
  <c r="L30" i="2" s="1"/>
  <c r="F31" i="2"/>
  <c r="L31" i="2" s="1"/>
  <c r="F32" i="2"/>
  <c r="L32" i="2" s="1"/>
  <c r="F33" i="2"/>
  <c r="L33" i="2" s="1"/>
  <c r="F34" i="2"/>
  <c r="L34" i="2" s="1"/>
  <c r="F35" i="2"/>
  <c r="L35" i="2" s="1"/>
  <c r="F36" i="2"/>
  <c r="L36" i="2" s="1"/>
  <c r="F37" i="2"/>
  <c r="L37" i="2" s="1"/>
  <c r="F38" i="2"/>
  <c r="L38" i="2" s="1"/>
  <c r="F39" i="2"/>
  <c r="L39" i="2" s="1"/>
  <c r="F40" i="2"/>
  <c r="L40" i="2" s="1"/>
  <c r="F41" i="2"/>
  <c r="L41" i="2" s="1"/>
  <c r="F42" i="2"/>
  <c r="L42" i="2" s="1"/>
  <c r="F43" i="2"/>
  <c r="L43" i="2" s="1"/>
  <c r="F44" i="2"/>
  <c r="L44" i="2" s="1"/>
  <c r="F45" i="2"/>
  <c r="L45" i="2" s="1"/>
  <c r="F46" i="2"/>
  <c r="L46" i="2" s="1"/>
  <c r="F47" i="2"/>
  <c r="L47" i="2" s="1"/>
  <c r="F48" i="2"/>
  <c r="L48" i="2" s="1"/>
  <c r="F49" i="2"/>
  <c r="L49" i="2" s="1"/>
  <c r="F50" i="2"/>
  <c r="L50" i="2" s="1"/>
  <c r="F51" i="2"/>
  <c r="L51" i="2" s="1"/>
  <c r="F52" i="2"/>
  <c r="L52" i="2" s="1"/>
  <c r="F53" i="2"/>
  <c r="L53" i="2" s="1"/>
  <c r="F54" i="2"/>
  <c r="L54" i="2" s="1"/>
  <c r="F55" i="2"/>
  <c r="L55" i="2" s="1"/>
  <c r="F56" i="2"/>
  <c r="L56" i="2" s="1"/>
  <c r="S46" i="2" l="1"/>
  <c r="S38" i="2"/>
  <c r="S23" i="2"/>
  <c r="S40" i="2"/>
  <c r="S18" i="2"/>
  <c r="S10" i="2"/>
  <c r="S41" i="2"/>
  <c r="S33" i="2"/>
  <c r="P2" i="2"/>
  <c r="P15" i="2"/>
  <c r="P55" i="2"/>
  <c r="P47" i="2"/>
  <c r="P39" i="2"/>
  <c r="P31" i="2"/>
  <c r="P23" i="2"/>
  <c r="P7" i="2"/>
  <c r="P38" i="2"/>
  <c r="P30" i="2"/>
  <c r="P22" i="2"/>
  <c r="P14" i="2"/>
  <c r="P6" i="2"/>
  <c r="N22" i="2"/>
  <c r="P54" i="2"/>
  <c r="O56" i="2"/>
  <c r="O48" i="2"/>
  <c r="O40" i="2"/>
  <c r="P32" i="2"/>
  <c r="P24" i="2"/>
  <c r="P16" i="2"/>
  <c r="P8" i="2"/>
  <c r="P46" i="2"/>
  <c r="O8" i="2"/>
  <c r="P49" i="2"/>
  <c r="P41" i="2"/>
  <c r="P33" i="2"/>
  <c r="P25" i="2"/>
  <c r="P17" i="2"/>
  <c r="P9" i="2"/>
  <c r="P56" i="2"/>
  <c r="P48" i="2"/>
  <c r="P40" i="2"/>
  <c r="P45" i="2"/>
  <c r="P37" i="2"/>
  <c r="P29" i="2"/>
  <c r="P21" i="2"/>
  <c r="P13" i="2"/>
  <c r="P5" i="2"/>
  <c r="P53" i="2"/>
  <c r="O32" i="2"/>
  <c r="P52" i="2"/>
  <c r="P44" i="2"/>
  <c r="P36" i="2"/>
  <c r="P28" i="2"/>
  <c r="P20" i="2"/>
  <c r="P12" i="2"/>
  <c r="P4" i="2"/>
  <c r="O24" i="2"/>
  <c r="P51" i="2"/>
  <c r="P43" i="2"/>
  <c r="P35" i="2"/>
  <c r="P27" i="2"/>
  <c r="P19" i="2"/>
  <c r="P11" i="2"/>
  <c r="P3" i="2"/>
  <c r="O16" i="2"/>
  <c r="P50" i="2"/>
  <c r="P42" i="2"/>
  <c r="P34" i="2"/>
  <c r="P26" i="2"/>
  <c r="P18" i="2"/>
  <c r="P10" i="2"/>
  <c r="N9" i="2"/>
  <c r="O49" i="2"/>
  <c r="O41" i="2"/>
  <c r="O33" i="2"/>
  <c r="O25" i="2"/>
  <c r="O17" i="2"/>
  <c r="O9" i="2"/>
  <c r="O55" i="2"/>
  <c r="O47" i="2"/>
  <c r="O39" i="2"/>
  <c r="O31" i="2"/>
  <c r="O23" i="2"/>
  <c r="O15" i="2"/>
  <c r="O7" i="2"/>
  <c r="N49" i="2"/>
  <c r="O54" i="2"/>
  <c r="O46" i="2"/>
  <c r="O38" i="2"/>
  <c r="O30" i="2"/>
  <c r="O22" i="2"/>
  <c r="O14" i="2"/>
  <c r="O6" i="2"/>
  <c r="N41" i="2"/>
  <c r="O53" i="2"/>
  <c r="O45" i="2"/>
  <c r="O37" i="2"/>
  <c r="O29" i="2"/>
  <c r="O21" i="2"/>
  <c r="O13" i="2"/>
  <c r="O5" i="2"/>
  <c r="N33" i="2"/>
  <c r="O52" i="2"/>
  <c r="O44" i="2"/>
  <c r="O36" i="2"/>
  <c r="O28" i="2"/>
  <c r="O20" i="2"/>
  <c r="O12" i="2"/>
  <c r="O4" i="2"/>
  <c r="N25" i="2"/>
  <c r="O51" i="2"/>
  <c r="O43" i="2"/>
  <c r="O35" i="2"/>
  <c r="O27" i="2"/>
  <c r="O19" i="2"/>
  <c r="O11" i="2"/>
  <c r="O3" i="2"/>
  <c r="N17" i="2"/>
  <c r="O50" i="2"/>
  <c r="O42" i="2"/>
  <c r="O34" i="2"/>
  <c r="O26" i="2"/>
  <c r="O18" i="2"/>
  <c r="O10" i="2"/>
  <c r="O2" i="2"/>
  <c r="L22" i="2"/>
  <c r="L58" i="2" s="1"/>
  <c r="B72" i="2" s="1"/>
  <c r="N56" i="2"/>
  <c r="N48" i="2"/>
  <c r="N40" i="2"/>
  <c r="N32" i="2"/>
  <c r="N24" i="2"/>
  <c r="N16" i="2"/>
  <c r="N8" i="2"/>
  <c r="N55" i="2"/>
  <c r="N47" i="2"/>
  <c r="N39" i="2"/>
  <c r="N31" i="2"/>
  <c r="N23" i="2"/>
  <c r="N15" i="2"/>
  <c r="N7" i="2"/>
  <c r="N54" i="2"/>
  <c r="N46" i="2"/>
  <c r="N38" i="2"/>
  <c r="N30" i="2"/>
  <c r="N14" i="2"/>
  <c r="N6" i="2"/>
  <c r="N5" i="2"/>
  <c r="N53" i="2"/>
  <c r="N37" i="2"/>
  <c r="N29" i="2"/>
  <c r="N52" i="2"/>
  <c r="N44" i="2"/>
  <c r="N36" i="2"/>
  <c r="N28" i="2"/>
  <c r="N20" i="2"/>
  <c r="N12" i="2"/>
  <c r="N4" i="2"/>
  <c r="N45" i="2"/>
  <c r="N21" i="2"/>
  <c r="N51" i="2"/>
  <c r="N43" i="2"/>
  <c r="N35" i="2"/>
  <c r="N27" i="2"/>
  <c r="N19" i="2"/>
  <c r="N11" i="2"/>
  <c r="N3" i="2"/>
  <c r="N13" i="2"/>
  <c r="N50" i="2"/>
  <c r="N42" i="2"/>
  <c r="N34" i="2"/>
  <c r="N26" i="2"/>
  <c r="N18" i="2"/>
  <c r="N10" i="2"/>
  <c r="N2" i="2"/>
  <c r="K60" i="2"/>
  <c r="J60" i="2"/>
  <c r="I60" i="2"/>
  <c r="K62" i="2"/>
  <c r="K63" i="2" s="1"/>
  <c r="J62" i="2"/>
  <c r="J63" i="2" s="1"/>
  <c r="H61" i="2"/>
  <c r="K61" i="2"/>
  <c r="I59" i="2"/>
  <c r="G58" i="2"/>
  <c r="H59" i="2"/>
  <c r="I61" i="2"/>
  <c r="G60" i="2"/>
  <c r="M2" i="2"/>
  <c r="M58" i="2" s="1"/>
  <c r="C73" i="2" s="1"/>
  <c r="C78" i="2" s="1"/>
  <c r="I58" i="2"/>
  <c r="G59" i="2"/>
  <c r="I62" i="2"/>
  <c r="I63" i="2" s="1"/>
  <c r="H58" i="2"/>
  <c r="F60" i="2"/>
  <c r="J61" i="2"/>
  <c r="H62" i="2"/>
  <c r="H63" i="2" s="1"/>
  <c r="K59" i="2"/>
  <c r="F58" i="2"/>
  <c r="J59" i="2"/>
  <c r="H60" i="2"/>
  <c r="F62" i="2"/>
  <c r="F63" i="2" s="1"/>
  <c r="G62" i="2"/>
  <c r="G63" i="2" s="1"/>
  <c r="F59" i="2"/>
  <c r="G61" i="2"/>
  <c r="K58" i="2"/>
  <c r="D71" i="2" s="1"/>
  <c r="D76" i="2" s="1"/>
  <c r="D81" i="2" s="1"/>
  <c r="D86" i="2" s="1"/>
  <c r="D91" i="2" s="1"/>
  <c r="J58" i="2"/>
  <c r="F61" i="2"/>
  <c r="S3" i="2" l="1"/>
  <c r="S28" i="2"/>
  <c r="S36" i="2"/>
  <c r="S44" i="2"/>
  <c r="S52" i="2"/>
  <c r="S21" i="2"/>
  <c r="S45" i="2"/>
  <c r="S11" i="2"/>
  <c r="S20" i="2"/>
  <c r="S29" i="2"/>
  <c r="S37" i="2"/>
  <c r="S27" i="2"/>
  <c r="S35" i="2"/>
  <c r="S51" i="2"/>
  <c r="S4" i="2"/>
  <c r="S13" i="2"/>
  <c r="S53" i="2"/>
  <c r="S19" i="2"/>
  <c r="S43" i="2"/>
  <c r="S12" i="2"/>
  <c r="S5" i="2"/>
  <c r="S26" i="2"/>
  <c r="S24" i="2"/>
  <c r="S25" i="2"/>
  <c r="S2" i="2"/>
  <c r="S8" i="2"/>
  <c r="S30" i="2"/>
  <c r="S7" i="2"/>
  <c r="S42" i="2"/>
  <c r="S34" i="2"/>
  <c r="S56" i="2"/>
  <c r="S31" i="2"/>
  <c r="S50" i="2"/>
  <c r="S6" i="2"/>
  <c r="S39" i="2"/>
  <c r="P58" i="2"/>
  <c r="D73" i="2" s="1"/>
  <c r="D78" i="2" s="1"/>
  <c r="S9" i="2"/>
  <c r="S16" i="2"/>
  <c r="S15" i="2"/>
  <c r="S14" i="2"/>
  <c r="S47" i="2"/>
  <c r="S49" i="2"/>
  <c r="S54" i="2"/>
  <c r="S17" i="2"/>
  <c r="S48" i="2"/>
  <c r="S55" i="2"/>
  <c r="S22" i="2"/>
  <c r="S32" i="2"/>
  <c r="A72" i="2"/>
  <c r="A77" i="2" s="1"/>
  <c r="A82" i="2" s="1"/>
  <c r="A87" i="2" s="1"/>
  <c r="B71" i="2"/>
  <c r="B76" i="2" s="1"/>
  <c r="B81" i="2" s="1"/>
  <c r="B86" i="2" s="1"/>
  <c r="B91" i="2" s="1"/>
  <c r="N58" i="2"/>
  <c r="A73" i="2"/>
  <c r="A78" i="2" s="1"/>
  <c r="A83" i="2" s="1"/>
  <c r="C71" i="2"/>
  <c r="C76" i="2" s="1"/>
  <c r="C81" i="2" s="1"/>
  <c r="C86" i="2" s="1"/>
  <c r="C91" i="2" s="1"/>
  <c r="O58" i="2"/>
  <c r="D72" i="2" s="1"/>
  <c r="S58" i="2" l="1"/>
  <c r="C83" i="2"/>
  <c r="D77" i="2"/>
  <c r="D82" i="2" s="1"/>
  <c r="D87" i="2" s="1"/>
  <c r="D83" i="2"/>
  <c r="B73" i="2"/>
  <c r="B78" i="2" s="1"/>
  <c r="B83" i="2" s="1"/>
  <c r="C72" i="2"/>
  <c r="C77" i="2" s="1"/>
  <c r="C82" i="2" s="1"/>
  <c r="C87" i="2" s="1"/>
  <c r="B77" i="2"/>
  <c r="B82" i="2" s="1"/>
  <c r="B87" i="2" s="1"/>
  <c r="B88" i="2" l="1"/>
  <c r="B93" i="2" s="1"/>
  <c r="B98" i="2" s="1"/>
  <c r="B103" i="2" s="1"/>
  <c r="D88" i="2"/>
  <c r="D93" i="2" s="1"/>
  <c r="D98" i="2" s="1"/>
  <c r="D103" i="2" s="1"/>
  <c r="C88" i="2"/>
  <c r="A88" i="2"/>
  <c r="A93" i="2" s="1"/>
  <c r="A98" i="2" s="1"/>
  <c r="A103" i="2" s="1"/>
  <c r="C92" i="2"/>
  <c r="C97" i="2" s="1"/>
  <c r="C102" i="2" s="1"/>
  <c r="B92" i="2" l="1"/>
  <c r="B97" i="2" s="1"/>
  <c r="B102" i="2" s="1"/>
  <c r="B107" i="2" s="1"/>
  <c r="C93" i="2"/>
  <c r="A92" i="2"/>
  <c r="A97" i="2" s="1"/>
  <c r="A102" i="2" s="1"/>
  <c r="A107" i="2" s="1"/>
  <c r="D92" i="2"/>
  <c r="D97" i="2" s="1"/>
  <c r="D102" i="2" s="1"/>
  <c r="D107" i="2" s="1"/>
  <c r="C107" i="2" l="1"/>
  <c r="C98" i="2"/>
  <c r="C103" i="2" s="1"/>
  <c r="D96" i="2"/>
  <c r="C96" i="2"/>
  <c r="A96" i="2"/>
  <c r="B96" i="2"/>
  <c r="B101" i="2" s="1"/>
  <c r="D101" i="2" l="1"/>
  <c r="A101" i="2"/>
  <c r="A106" i="2" s="1"/>
  <c r="C101" i="2"/>
  <c r="C106" i="2" s="1"/>
  <c r="C108" i="2"/>
  <c r="B108" i="2"/>
  <c r="A108" i="2"/>
  <c r="D108" i="2"/>
  <c r="D106" i="2" l="1"/>
  <c r="B106" i="2"/>
  <c r="Q3" i="2" l="1"/>
  <c r="R3" i="2" s="1"/>
  <c r="Q11" i="2"/>
  <c r="R11" i="2" s="1"/>
  <c r="Q19" i="2"/>
  <c r="R19" i="2" s="1"/>
  <c r="Q27" i="2"/>
  <c r="R27" i="2" s="1"/>
  <c r="Q35" i="2"/>
  <c r="R35" i="2" s="1"/>
  <c r="Q43" i="2"/>
  <c r="R43" i="2" s="1"/>
  <c r="Q51" i="2"/>
  <c r="R51" i="2" s="1"/>
  <c r="Q4" i="2"/>
  <c r="R4" i="2" s="1"/>
  <c r="Q12" i="2"/>
  <c r="R12" i="2" s="1"/>
  <c r="Q20" i="2"/>
  <c r="R20" i="2" s="1"/>
  <c r="Q28" i="2"/>
  <c r="R28" i="2" s="1"/>
  <c r="Q36" i="2"/>
  <c r="R36" i="2" s="1"/>
  <c r="Q44" i="2"/>
  <c r="R44" i="2" s="1"/>
  <c r="Q52" i="2"/>
  <c r="R52" i="2" s="1"/>
  <c r="Q5" i="2"/>
  <c r="R5" i="2" s="1"/>
  <c r="Q13" i="2"/>
  <c r="R13" i="2" s="1"/>
  <c r="Q21" i="2"/>
  <c r="R21" i="2" s="1"/>
  <c r="Q29" i="2"/>
  <c r="R29" i="2" s="1"/>
  <c r="Q37" i="2"/>
  <c r="R37" i="2" s="1"/>
  <c r="Q45" i="2"/>
  <c r="R45" i="2" s="1"/>
  <c r="Q53" i="2"/>
  <c r="R53" i="2" s="1"/>
  <c r="Q6" i="2"/>
  <c r="R6" i="2" s="1"/>
  <c r="Q14" i="2"/>
  <c r="R14" i="2" s="1"/>
  <c r="Q22" i="2"/>
  <c r="R22" i="2" s="1"/>
  <c r="Q30" i="2"/>
  <c r="R30" i="2" s="1"/>
  <c r="Q38" i="2"/>
  <c r="R38" i="2" s="1"/>
  <c r="Q46" i="2"/>
  <c r="R46" i="2" s="1"/>
  <c r="Q54" i="2"/>
  <c r="R54" i="2" s="1"/>
  <c r="Q7" i="2"/>
  <c r="R7" i="2" s="1"/>
  <c r="Q15" i="2"/>
  <c r="R15" i="2" s="1"/>
  <c r="Q23" i="2"/>
  <c r="R23" i="2" s="1"/>
  <c r="Q31" i="2"/>
  <c r="R31" i="2" s="1"/>
  <c r="Q39" i="2"/>
  <c r="R39" i="2" s="1"/>
  <c r="Q47" i="2"/>
  <c r="R47" i="2" s="1"/>
  <c r="Q55" i="2"/>
  <c r="R55" i="2" s="1"/>
  <c r="Q8" i="2"/>
  <c r="R8" i="2" s="1"/>
  <c r="Q16" i="2"/>
  <c r="R16" i="2" s="1"/>
  <c r="Q24" i="2"/>
  <c r="R24" i="2" s="1"/>
  <c r="Q32" i="2"/>
  <c r="R32" i="2" s="1"/>
  <c r="Q40" i="2"/>
  <c r="R40" i="2" s="1"/>
  <c r="Q48" i="2"/>
  <c r="R48" i="2" s="1"/>
  <c r="Q56" i="2"/>
  <c r="R56" i="2" s="1"/>
  <c r="Q9" i="2"/>
  <c r="R9" i="2" s="1"/>
  <c r="Q17" i="2"/>
  <c r="R17" i="2" s="1"/>
  <c r="Q25" i="2"/>
  <c r="R25" i="2" s="1"/>
  <c r="Q33" i="2"/>
  <c r="R33" i="2" s="1"/>
  <c r="Q41" i="2"/>
  <c r="R41" i="2" s="1"/>
  <c r="Q49" i="2"/>
  <c r="R49" i="2" s="1"/>
  <c r="Q2" i="2"/>
  <c r="R2" i="2" s="1"/>
  <c r="Q10" i="2"/>
  <c r="R10" i="2" s="1"/>
  <c r="Q18" i="2"/>
  <c r="R18" i="2" s="1"/>
  <c r="Q26" i="2"/>
  <c r="R26" i="2" s="1"/>
  <c r="Q34" i="2"/>
  <c r="R34" i="2" s="1"/>
  <c r="Q42" i="2"/>
  <c r="R42" i="2" s="1"/>
  <c r="Q50" i="2"/>
  <c r="R50" i="2" s="1"/>
  <c r="R58" i="2" l="1"/>
  <c r="S6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3F41A4-D362-3742-9091-9B797C1AAB54}" keepAlive="1" name="Query - hepsiemlak (15)" description="Connection to the 'hepsiemlak (15)' query in the workbook." type="5" refreshedVersion="8" background="1" saveData="1">
    <dbPr connection="Provider=Microsoft.Mashup.OleDb.1;Data Source=$Workbook$;Location=&quot;hepsiemlak (15)&quot;;Extended Properties=&quot;&quot;" command="SELECT * FROM [hepsiemlak (15)]"/>
  </connection>
</connections>
</file>

<file path=xl/sharedStrings.xml><?xml version="1.0" encoding="utf-8"?>
<sst xmlns="http://schemas.openxmlformats.org/spreadsheetml/2006/main" count="304" uniqueCount="117">
  <si>
    <t>list-view-price</t>
  </si>
  <si>
    <t>celly</t>
  </si>
  <si>
    <t>celly 2</t>
  </si>
  <si>
    <t>celly 3</t>
  </si>
  <si>
    <t>celly 4</t>
  </si>
  <si>
    <t>12.500</t>
  </si>
  <si>
    <t>2 +
                        1</t>
  </si>
  <si>
    <t>85 m²</t>
  </si>
  <si>
    <t>35
                      at Age</t>
  </si>
  <si>
    <t>Middle Floor</t>
  </si>
  <si>
    <t>15.000</t>
  </si>
  <si>
    <t>90 m²</t>
  </si>
  <si>
    <t>New Property</t>
  </si>
  <si>
    <t>30.000</t>
  </si>
  <si>
    <t>3 +
                        1</t>
  </si>
  <si>
    <t>144 m²</t>
  </si>
  <si>
    <t>1
                      at Age</t>
  </si>
  <si>
    <t>11. Floor</t>
  </si>
  <si>
    <t>18.500</t>
  </si>
  <si>
    <t>65 m²</t>
  </si>
  <si>
    <t>7
                      at Age</t>
  </si>
  <si>
    <t>Penthouse</t>
  </si>
  <si>
    <t>16.000</t>
  </si>
  <si>
    <t>125 m²</t>
  </si>
  <si>
    <t>6
                      at Age</t>
  </si>
  <si>
    <t>Top Floor</t>
  </si>
  <si>
    <t>20.000</t>
  </si>
  <si>
    <t>195 m²</t>
  </si>
  <si>
    <t>20
                      at Age</t>
  </si>
  <si>
    <t>4. Floor</t>
  </si>
  <si>
    <t>25.000</t>
  </si>
  <si>
    <t>67 m²</t>
  </si>
  <si>
    <t>5. Floor</t>
  </si>
  <si>
    <t>28.000</t>
  </si>
  <si>
    <t>170 m²</t>
  </si>
  <si>
    <t>3. Floor</t>
  </si>
  <si>
    <t>130 m²</t>
  </si>
  <si>
    <t>17
                      at Age</t>
  </si>
  <si>
    <t>2. Floor</t>
  </si>
  <si>
    <t>1 +
                        1</t>
  </si>
  <si>
    <t>45 m²</t>
  </si>
  <si>
    <t>9. Floor</t>
  </si>
  <si>
    <t>140 m²</t>
  </si>
  <si>
    <t>4
                      at Age</t>
  </si>
  <si>
    <t>56 m²</t>
  </si>
  <si>
    <t>6.500</t>
  </si>
  <si>
    <t>120 m²</t>
  </si>
  <si>
    <t>30
                      at Age</t>
  </si>
  <si>
    <t>17.000</t>
  </si>
  <si>
    <t>80 m²</t>
  </si>
  <si>
    <t>2
                      at Age</t>
  </si>
  <si>
    <t>1. Floor</t>
  </si>
  <si>
    <t>35.000</t>
  </si>
  <si>
    <t>160 m²</t>
  </si>
  <si>
    <t>14.000</t>
  </si>
  <si>
    <t>Garden Floor</t>
  </si>
  <si>
    <t>100 m²</t>
  </si>
  <si>
    <t>26
                      at Age</t>
  </si>
  <si>
    <t>55 m²</t>
  </si>
  <si>
    <t>5
                      at Age</t>
  </si>
  <si>
    <t>Raised Ground Floor</t>
  </si>
  <si>
    <t>95 m²</t>
  </si>
  <si>
    <t>11.000</t>
  </si>
  <si>
    <t>12.000</t>
  </si>
  <si>
    <t>75 m²</t>
  </si>
  <si>
    <t>4 +
                        2</t>
  </si>
  <si>
    <t>200 m²</t>
  </si>
  <si>
    <t>Villa Floor</t>
  </si>
  <si>
    <t>60 m²</t>
  </si>
  <si>
    <t>135 m²</t>
  </si>
  <si>
    <t>21.500</t>
  </si>
  <si>
    <t>71 m²</t>
  </si>
  <si>
    <t>13. Floor</t>
  </si>
  <si>
    <t>8.800</t>
  </si>
  <si>
    <t>9.000</t>
  </si>
  <si>
    <t>70 m²</t>
  </si>
  <si>
    <t>9
                      at Age</t>
  </si>
  <si>
    <t>10
                      at Age</t>
  </si>
  <si>
    <t>4 +
                        1</t>
  </si>
  <si>
    <t>25
                      at Age</t>
  </si>
  <si>
    <t>Ground</t>
  </si>
  <si>
    <t>45
                      at Age</t>
  </si>
  <si>
    <t>32.000</t>
  </si>
  <si>
    <t>10.000</t>
  </si>
  <si>
    <t>3
                      at Age</t>
  </si>
  <si>
    <t>48 m²</t>
  </si>
  <si>
    <t>14. Floor</t>
  </si>
  <si>
    <t>13.000</t>
  </si>
  <si>
    <t>50 m²</t>
  </si>
  <si>
    <t>8.500</t>
  </si>
  <si>
    <t>15
                      at Age</t>
  </si>
  <si>
    <t>14.750</t>
  </si>
  <si>
    <t>24.000</t>
  </si>
  <si>
    <t>Underground 1</t>
  </si>
  <si>
    <t>x1</t>
  </si>
  <si>
    <t>x2</t>
  </si>
  <si>
    <t>x3</t>
  </si>
  <si>
    <t>x4</t>
  </si>
  <si>
    <t>x5</t>
  </si>
  <si>
    <t>y</t>
  </si>
  <si>
    <t>SUM &gt;&gt;&gt;</t>
  </si>
  <si>
    <t>MEAN &gt;&gt;&gt;</t>
  </si>
  <si>
    <t>VARIANCE &gt;&gt;&gt;</t>
  </si>
  <si>
    <t>STDDEV &gt;&gt;&gt;</t>
  </si>
  <si>
    <t>COR with Y &gt;&gt;&gt;</t>
  </si>
  <si>
    <t>R^2 &gt;&gt;&gt;</t>
  </si>
  <si>
    <t>x1^2</t>
  </si>
  <si>
    <t>x2^2</t>
  </si>
  <si>
    <t>x1*x2</t>
  </si>
  <si>
    <t>x1*y</t>
  </si>
  <si>
    <t>x2*y</t>
  </si>
  <si>
    <t>&lt;&lt;&lt; b0</t>
  </si>
  <si>
    <t>&lt;&lt;&lt; b1</t>
  </si>
  <si>
    <t>&lt;&lt;&lt; b2</t>
  </si>
  <si>
    <t>y-hat</t>
  </si>
  <si>
    <t>(y-hat - y-bar) ^ 2</t>
  </si>
  <si>
    <t>(y-hat - y-bar) ^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</si>
</sst>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F990EC-ED48-9748-91A5-F08BA3C59160}" autoFormatId="16" applyNumberFormats="0" applyBorderFormats="0" applyFontFormats="0" applyPatternFormats="0" applyAlignmentFormats="0" applyWidthHeightFormats="0">
  <queryTableRefresh nextId="29" unboundColumnsRight="14">
    <queryTableFields count="19">
      <queryTableField id="3" name="list-view-price" tableColumnId="3"/>
      <queryTableField id="6" name="celly" tableColumnId="6"/>
      <queryTableField id="7" name="celly 2" tableColumnId="7"/>
      <queryTableField id="8" name="celly 3" tableColumnId="8"/>
      <queryTableField id="9" name="celly 4" tableColumnId="9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</queryTableFields>
    <queryTableDeletedFields count="9">
      <deletedField name="img-link href"/>
      <deletedField name="photo-count"/>
      <deletedField name="list-view-date"/>
      <deletedField name="left"/>
      <deletedField name="list-view-header"/>
      <deletedField name="list-view-location"/>
      <deletedField name="img-wrp href"/>
      <deletedField name="he-lazy-image src"/>
      <deletedField name="he-lazy-image src 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FC879-476D-3D4A-8E85-6758468F08AD}" name="hepsiemlak__15" displayName="hepsiemlak__15" ref="A1:S56" tableType="queryTable" totalsRowShown="0">
  <autoFilter ref="A1:S56" xr:uid="{D12FC879-476D-3D4A-8E85-6758468F08AD}"/>
  <tableColumns count="19">
    <tableColumn id="3" xr3:uid="{DA9258F9-E56A-EB4C-9886-2C1239D122CD}" uniqueName="3" name="list-view-price" queryTableFieldId="3" dataDxfId="18"/>
    <tableColumn id="6" xr3:uid="{8A7194F6-4A3B-4F49-B5B3-4DBA1AD088E5}" uniqueName="6" name="celly" queryTableFieldId="6" dataDxfId="17"/>
    <tableColumn id="7" xr3:uid="{9F07BDA1-3708-134B-BF7F-9587EFBAB341}" uniqueName="7" name="celly 2" queryTableFieldId="7" dataDxfId="16"/>
    <tableColumn id="8" xr3:uid="{6F222058-3DA4-EA43-AA29-718EB0573FF2}" uniqueName="8" name="celly 3" queryTableFieldId="8" dataDxfId="15"/>
    <tableColumn id="9" xr3:uid="{EA343D12-25D3-8C4C-B8E5-37D8C8522F55}" uniqueName="9" name="celly 4" queryTableFieldId="9" dataDxfId="14"/>
    <tableColumn id="15" xr3:uid="{A82989DF-371F-4443-BD46-1511DBA1D852}" uniqueName="15" name="x1" queryTableFieldId="15" dataDxfId="13">
      <calculatedColumnFormula>VALUE(_xlfn.TEXTBEFORE(B2, "+"))</calculatedColumnFormula>
    </tableColumn>
    <tableColumn id="16" xr3:uid="{EE4D1107-7CEA-D54A-B57B-6FBD5FA2868D}" uniqueName="16" name="x3" queryTableFieldId="16" dataDxfId="12">
      <calculatedColumnFormula>VALUE(SUBSTITUTE(_xlfn.TEXTAFTER(B2, "+"), CHAR(10), ""))</calculatedColumnFormula>
    </tableColumn>
    <tableColumn id="17" xr3:uid="{EA5547F4-A4FE-654B-A1A1-CDC4D773CE0E}" uniqueName="17" name="x2" queryTableFieldId="17" dataDxfId="11">
      <calculatedColumnFormula>VALUE(_xlfn.TEXTBEFORE(C2, "m"))</calculatedColumnFormula>
    </tableColumn>
    <tableColumn id="18" xr3:uid="{988ED443-6906-FC48-A419-CBD64F26EE68}" uniqueName="18" name="x4" queryTableFieldId="18" dataDxfId="10">
      <calculatedColumnFormula>VALUE(_xlfn.TEXTBEFORE(SUBSTITUTE(SUBSTITUTE(D2, CHAR(10), ""), "New", "0"), " "))</calculatedColumnFormula>
    </tableColumn>
    <tableColumn id="19" xr3:uid="{5F45B0FB-D28E-7B48-A8A0-1A8232C8C116}" uniqueName="19" name="x5" queryTableFieldId="19" dataDxfId="9">
      <calculatedColumnFormula>VALUE(_xlfn.TEXTBEFORE(SUBSTITUTE(SUBSTITUTE(SUBSTITUTE(SUBSTITUTE(SUBSTITUTE(SUBSTITUTE(SUBSTITUTE(SUBSTITUTE(E2, "Underground", "-1."), "Villa", "0."), "Raised Ground", "1."), "Ground", "0."), "Garden", "0."), "Top", "5."), "Penthouse", "8."), "Middle", "3."), "."))</calculatedColumnFormula>
    </tableColumn>
    <tableColumn id="20" xr3:uid="{735BBA57-18FB-BB48-91EB-3FAE4A26EBCD}" uniqueName="20" name="y" queryTableFieldId="20" dataDxfId="8">
      <calculatedColumnFormula>VALUE(SUBSTITUTE(A2, ".", ""))</calculatedColumnFormula>
    </tableColumn>
    <tableColumn id="21" xr3:uid="{F0CB9758-8E4A-E74D-91F6-F3CC11138C76}" uniqueName="21" name="x1^2" queryTableFieldId="21" dataDxfId="7">
      <calculatedColumnFormula>POWER(F2, 2)</calculatedColumnFormula>
    </tableColumn>
    <tableColumn id="22" xr3:uid="{6E49F616-9FE3-D745-A795-19F3D78737C2}" uniqueName="22" name="x2^2" queryTableFieldId="22" dataDxfId="6">
      <calculatedColumnFormula>POWER(H2,2)</calculatedColumnFormula>
    </tableColumn>
    <tableColumn id="23" xr3:uid="{9C362DAB-D94A-D843-B999-E51DBF25495A}" uniqueName="23" name="x1*x2" queryTableFieldId="23" dataDxfId="5">
      <calculatedColumnFormula>F2*H2</calculatedColumnFormula>
    </tableColumn>
    <tableColumn id="24" xr3:uid="{6A1CC559-59B6-1042-9FFD-653F7BC7CDF4}" uniqueName="24" name="x1*y" queryTableFieldId="24" dataDxfId="4">
      <calculatedColumnFormula>F2*K2</calculatedColumnFormula>
    </tableColumn>
    <tableColumn id="25" xr3:uid="{A7398317-20DA-0C45-B234-58089BBBA18B}" uniqueName="25" name="x2*y" queryTableFieldId="25" dataDxfId="3">
      <calculatedColumnFormula>H2*K2</calculatedColumnFormula>
    </tableColumn>
    <tableColumn id="26" xr3:uid="{EDD333D4-2135-3347-B3E7-0556D40CD31D}" uniqueName="26" name="y-hat" queryTableFieldId="26" dataDxfId="2">
      <calculatedColumnFormula>$D$106+F2*$D$107+H2*$D$108</calculatedColumnFormula>
    </tableColumn>
    <tableColumn id="27" xr3:uid="{8390B13D-9BAF-614F-B023-B02B4D39DC12}" uniqueName="27" name="(y-hat - y-bar) ^ 2" queryTableFieldId="27" dataDxfId="1">
      <calculatedColumnFormula>POWER(Q2-$K$59, 2)</calculatedColumnFormula>
    </tableColumn>
    <tableColumn id="28" xr3:uid="{3B1DFC60-764B-924C-B3D8-C42F255E298D}" uniqueName="28" name="(y-hat - y-bar) ^ 3" queryTableFieldId="28" dataDxfId="0">
      <calculatedColumnFormula>POWER(K2-$K$59, 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E73E-A660-D44D-AE86-5000A0504479}">
  <dimension ref="A1:S108"/>
  <sheetViews>
    <sheetView tabSelected="1" topLeftCell="J48" zoomScale="150" zoomScaleNormal="150" workbookViewId="0">
      <selection activeCell="S60" sqref="S60"/>
    </sheetView>
  </sheetViews>
  <sheetFormatPr baseColWidth="10" defaultRowHeight="16" x14ac:dyDescent="0.2"/>
  <cols>
    <col min="1" max="1" width="8.6640625" customWidth="1"/>
    <col min="2" max="2" width="8.83203125" customWidth="1"/>
    <col min="3" max="3" width="8.83203125" bestFit="1" customWidth="1"/>
    <col min="4" max="4" width="12.33203125" customWidth="1"/>
    <col min="5" max="5" width="6.83203125" customWidth="1"/>
    <col min="18" max="18" width="16.33203125" customWidth="1"/>
    <col min="19" max="19" width="11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94</v>
      </c>
      <c r="G1" t="s">
        <v>96</v>
      </c>
      <c r="H1" t="s">
        <v>95</v>
      </c>
      <c r="I1" t="s">
        <v>97</v>
      </c>
      <c r="J1" t="s">
        <v>98</v>
      </c>
      <c r="K1" t="s">
        <v>99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114</v>
      </c>
      <c r="R1" t="s">
        <v>115</v>
      </c>
      <c r="S1" t="s">
        <v>116</v>
      </c>
    </row>
    <row r="2" spans="1:19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f t="shared" ref="F2:F33" si="0">VALUE(_xlfn.TEXTBEFORE(B2, "+"))</f>
        <v>2</v>
      </c>
      <c r="G2">
        <f t="shared" ref="G2:G33" si="1">VALUE(SUBSTITUTE(_xlfn.TEXTAFTER(B2, "+"), CHAR(10), ""))</f>
        <v>1</v>
      </c>
      <c r="H2">
        <f t="shared" ref="H2:H33" si="2">VALUE(_xlfn.TEXTBEFORE(C2, "m"))</f>
        <v>85</v>
      </c>
      <c r="I2">
        <f t="shared" ref="I2:I33" si="3">VALUE(_xlfn.TEXTBEFORE(SUBSTITUTE(SUBSTITUTE(D2, CHAR(10), ""), "New", "0"), " "))</f>
        <v>35</v>
      </c>
      <c r="J2">
        <f t="shared" ref="J2:J33" si="4">VALUE(_xlfn.TEXTBEFORE(SUBSTITUTE(SUBSTITUTE(SUBSTITUTE(SUBSTITUTE(SUBSTITUTE(SUBSTITUTE(SUBSTITUTE(SUBSTITUTE(E2, "Underground", "-1."), "Villa", "0."), "Raised Ground", "1."), "Ground", "0."), "Garden", "0."), "Top", "5."), "Penthouse", "8."), "Middle", "3."), "."))</f>
        <v>3</v>
      </c>
      <c r="K2">
        <f t="shared" ref="K2:K33" si="5">VALUE(SUBSTITUTE(A2, ".", ""))</f>
        <v>12500</v>
      </c>
      <c r="L2">
        <f t="shared" ref="L2:L33" si="6">POWER(F2, 2)</f>
        <v>4</v>
      </c>
      <c r="M2">
        <f t="shared" ref="M2:M33" si="7">POWER(H2,2)</f>
        <v>7225</v>
      </c>
      <c r="N2">
        <f t="shared" ref="N2:N33" si="8">F2*H2</f>
        <v>170</v>
      </c>
      <c r="O2">
        <f t="shared" ref="O2:O33" si="9">F2*K2</f>
        <v>25000</v>
      </c>
      <c r="P2">
        <f t="shared" ref="P2:P33" si="10">H2*K2</f>
        <v>1062500</v>
      </c>
      <c r="Q2">
        <f t="shared" ref="Q2:Q33" si="11">$D$106+F2*$D$107+H2*$D$108</f>
        <v>16996.588847227886</v>
      </c>
      <c r="R2">
        <f t="shared" ref="R2:R33" si="12">POWER(Q2-$K$59, 2)</f>
        <v>348907.44614482956</v>
      </c>
      <c r="S2">
        <f t="shared" ref="S2:S33" si="13">POWER(K2-$K$59, 2)</f>
        <v>25880343.801652901</v>
      </c>
    </row>
    <row r="3" spans="1:19" x14ac:dyDescent="0.2">
      <c r="A3" t="s">
        <v>10</v>
      </c>
      <c r="B3" t="s">
        <v>6</v>
      </c>
      <c r="C3" t="s">
        <v>11</v>
      </c>
      <c r="D3" t="s">
        <v>12</v>
      </c>
      <c r="E3" t="s">
        <v>9</v>
      </c>
      <c r="F3">
        <f t="shared" si="0"/>
        <v>2</v>
      </c>
      <c r="G3">
        <f t="shared" si="1"/>
        <v>1</v>
      </c>
      <c r="H3">
        <f t="shared" si="2"/>
        <v>90</v>
      </c>
      <c r="I3">
        <f t="shared" si="3"/>
        <v>0</v>
      </c>
      <c r="J3">
        <f t="shared" si="4"/>
        <v>3</v>
      </c>
      <c r="K3">
        <f t="shared" si="5"/>
        <v>15000</v>
      </c>
      <c r="L3">
        <f t="shared" si="6"/>
        <v>4</v>
      </c>
      <c r="M3">
        <f t="shared" si="7"/>
        <v>8100</v>
      </c>
      <c r="N3">
        <f t="shared" si="8"/>
        <v>180</v>
      </c>
      <c r="O3">
        <f t="shared" si="9"/>
        <v>30000</v>
      </c>
      <c r="P3">
        <f t="shared" si="10"/>
        <v>1350000</v>
      </c>
      <c r="Q3">
        <f t="shared" si="11"/>
        <v>17316.419123401898</v>
      </c>
      <c r="R3">
        <f t="shared" si="12"/>
        <v>73361.674729816397</v>
      </c>
      <c r="S3">
        <f t="shared" si="13"/>
        <v>6693980.1652892595</v>
      </c>
    </row>
    <row r="4" spans="1:19" x14ac:dyDescent="0.2">
      <c r="A4" t="s">
        <v>13</v>
      </c>
      <c r="B4" t="s">
        <v>14</v>
      </c>
      <c r="C4" t="s">
        <v>15</v>
      </c>
      <c r="D4" t="s">
        <v>16</v>
      </c>
      <c r="E4" t="s">
        <v>17</v>
      </c>
      <c r="F4">
        <f t="shared" si="0"/>
        <v>3</v>
      </c>
      <c r="G4">
        <f t="shared" si="1"/>
        <v>1</v>
      </c>
      <c r="H4">
        <f t="shared" si="2"/>
        <v>144</v>
      </c>
      <c r="I4">
        <f t="shared" si="3"/>
        <v>1</v>
      </c>
      <c r="J4">
        <f t="shared" si="4"/>
        <v>11</v>
      </c>
      <c r="K4">
        <f t="shared" si="5"/>
        <v>30000</v>
      </c>
      <c r="L4">
        <f t="shared" si="6"/>
        <v>9</v>
      </c>
      <c r="M4">
        <f t="shared" si="7"/>
        <v>20736</v>
      </c>
      <c r="N4">
        <f t="shared" si="8"/>
        <v>432</v>
      </c>
      <c r="O4">
        <f t="shared" si="9"/>
        <v>90000</v>
      </c>
      <c r="P4">
        <f t="shared" si="10"/>
        <v>4320000</v>
      </c>
      <c r="Q4">
        <f t="shared" si="11"/>
        <v>21929.117757121083</v>
      </c>
      <c r="R4">
        <f t="shared" si="12"/>
        <v>18851618.263218861</v>
      </c>
      <c r="S4">
        <f t="shared" si="13"/>
        <v>154075798.34710741</v>
      </c>
    </row>
    <row r="5" spans="1:19" x14ac:dyDescent="0.2">
      <c r="A5" t="s">
        <v>18</v>
      </c>
      <c r="B5" t="s">
        <v>6</v>
      </c>
      <c r="C5" t="s">
        <v>19</v>
      </c>
      <c r="D5" t="s">
        <v>20</v>
      </c>
      <c r="E5" t="s">
        <v>21</v>
      </c>
      <c r="F5">
        <f t="shared" si="0"/>
        <v>2</v>
      </c>
      <c r="G5">
        <f t="shared" si="1"/>
        <v>1</v>
      </c>
      <c r="H5">
        <f t="shared" si="2"/>
        <v>65</v>
      </c>
      <c r="I5">
        <f t="shared" si="3"/>
        <v>7</v>
      </c>
      <c r="J5">
        <f t="shared" si="4"/>
        <v>8</v>
      </c>
      <c r="K5">
        <f t="shared" si="5"/>
        <v>18500</v>
      </c>
      <c r="L5">
        <f t="shared" si="6"/>
        <v>4</v>
      </c>
      <c r="M5">
        <f t="shared" si="7"/>
        <v>4225</v>
      </c>
      <c r="N5">
        <f t="shared" si="8"/>
        <v>130</v>
      </c>
      <c r="O5">
        <f t="shared" si="9"/>
        <v>37000</v>
      </c>
      <c r="P5">
        <f t="shared" si="10"/>
        <v>1202500</v>
      </c>
      <c r="Q5">
        <f t="shared" si="11"/>
        <v>15717.267742531836</v>
      </c>
      <c r="R5">
        <f t="shared" si="12"/>
        <v>3496918.6429557828</v>
      </c>
      <c r="S5">
        <f t="shared" si="13"/>
        <v>833071.07438016403</v>
      </c>
    </row>
    <row r="6" spans="1:19" x14ac:dyDescent="0.2">
      <c r="A6" t="s">
        <v>22</v>
      </c>
      <c r="B6" t="s">
        <v>14</v>
      </c>
      <c r="C6" t="s">
        <v>23</v>
      </c>
      <c r="D6" t="s">
        <v>24</v>
      </c>
      <c r="E6" t="s">
        <v>25</v>
      </c>
      <c r="F6">
        <f t="shared" si="0"/>
        <v>3</v>
      </c>
      <c r="G6">
        <f t="shared" si="1"/>
        <v>1</v>
      </c>
      <c r="H6">
        <f t="shared" si="2"/>
        <v>125</v>
      </c>
      <c r="I6">
        <f t="shared" si="3"/>
        <v>6</v>
      </c>
      <c r="J6">
        <f t="shared" si="4"/>
        <v>5</v>
      </c>
      <c r="K6">
        <f t="shared" si="5"/>
        <v>16000</v>
      </c>
      <c r="L6">
        <f t="shared" si="6"/>
        <v>9</v>
      </c>
      <c r="M6">
        <f t="shared" si="7"/>
        <v>15625</v>
      </c>
      <c r="N6">
        <f t="shared" si="8"/>
        <v>375</v>
      </c>
      <c r="O6">
        <f t="shared" si="9"/>
        <v>48000</v>
      </c>
      <c r="P6">
        <f t="shared" si="10"/>
        <v>2000000</v>
      </c>
      <c r="Q6">
        <f t="shared" si="11"/>
        <v>20713.762707659836</v>
      </c>
      <c r="R6">
        <f t="shared" si="12"/>
        <v>9774939.5974609815</v>
      </c>
      <c r="S6">
        <f t="shared" si="13"/>
        <v>2519434.7107438035</v>
      </c>
    </row>
    <row r="7" spans="1:19" x14ac:dyDescent="0.2">
      <c r="A7" t="s">
        <v>26</v>
      </c>
      <c r="B7" t="s">
        <v>14</v>
      </c>
      <c r="C7" t="s">
        <v>27</v>
      </c>
      <c r="D7" t="s">
        <v>28</v>
      </c>
      <c r="E7" t="s">
        <v>29</v>
      </c>
      <c r="F7">
        <f t="shared" si="0"/>
        <v>3</v>
      </c>
      <c r="G7">
        <f t="shared" si="1"/>
        <v>1</v>
      </c>
      <c r="H7">
        <f t="shared" si="2"/>
        <v>195</v>
      </c>
      <c r="I7">
        <f t="shared" si="3"/>
        <v>20</v>
      </c>
      <c r="J7">
        <f t="shared" si="4"/>
        <v>4</v>
      </c>
      <c r="K7">
        <f t="shared" si="5"/>
        <v>20000</v>
      </c>
      <c r="L7">
        <f t="shared" si="6"/>
        <v>9</v>
      </c>
      <c r="M7">
        <f t="shared" si="7"/>
        <v>38025</v>
      </c>
      <c r="N7">
        <f t="shared" si="8"/>
        <v>585</v>
      </c>
      <c r="O7">
        <f t="shared" si="9"/>
        <v>60000</v>
      </c>
      <c r="P7">
        <f t="shared" si="10"/>
        <v>3900000</v>
      </c>
      <c r="Q7">
        <f t="shared" si="11"/>
        <v>25191.38657409601</v>
      </c>
      <c r="R7">
        <f t="shared" si="12"/>
        <v>57822547.395449571</v>
      </c>
      <c r="S7">
        <f t="shared" si="13"/>
        <v>5821252.8925619805</v>
      </c>
    </row>
    <row r="8" spans="1:19" x14ac:dyDescent="0.2">
      <c r="A8" t="s">
        <v>30</v>
      </c>
      <c r="B8" t="s">
        <v>6</v>
      </c>
      <c r="C8" t="s">
        <v>31</v>
      </c>
      <c r="D8" t="s">
        <v>12</v>
      </c>
      <c r="E8" t="s">
        <v>32</v>
      </c>
      <c r="F8">
        <f t="shared" si="0"/>
        <v>2</v>
      </c>
      <c r="G8">
        <f t="shared" si="1"/>
        <v>1</v>
      </c>
      <c r="H8">
        <f t="shared" si="2"/>
        <v>67</v>
      </c>
      <c r="I8">
        <f t="shared" si="3"/>
        <v>0</v>
      </c>
      <c r="J8">
        <f t="shared" si="4"/>
        <v>5</v>
      </c>
      <c r="K8">
        <f t="shared" si="5"/>
        <v>25000</v>
      </c>
      <c r="L8">
        <f t="shared" si="6"/>
        <v>4</v>
      </c>
      <c r="M8">
        <f t="shared" si="7"/>
        <v>4489</v>
      </c>
      <c r="N8">
        <f t="shared" si="8"/>
        <v>134</v>
      </c>
      <c r="O8">
        <f t="shared" si="9"/>
        <v>50000</v>
      </c>
      <c r="P8">
        <f t="shared" si="10"/>
        <v>1675000</v>
      </c>
      <c r="Q8">
        <f t="shared" si="11"/>
        <v>15845.199853001441</v>
      </c>
      <c r="R8">
        <f t="shared" si="12"/>
        <v>3034817.8992718239</v>
      </c>
      <c r="S8">
        <f t="shared" si="13"/>
        <v>54948525.619834699</v>
      </c>
    </row>
    <row r="9" spans="1:19" x14ac:dyDescent="0.2">
      <c r="A9" t="s">
        <v>33</v>
      </c>
      <c r="B9" t="s">
        <v>14</v>
      </c>
      <c r="C9" t="s">
        <v>34</v>
      </c>
      <c r="D9" t="s">
        <v>12</v>
      </c>
      <c r="E9" t="s">
        <v>35</v>
      </c>
      <c r="F9">
        <f t="shared" si="0"/>
        <v>3</v>
      </c>
      <c r="G9">
        <f t="shared" si="1"/>
        <v>1</v>
      </c>
      <c r="H9">
        <f t="shared" si="2"/>
        <v>170</v>
      </c>
      <c r="I9">
        <f t="shared" si="3"/>
        <v>0</v>
      </c>
      <c r="J9">
        <f t="shared" si="4"/>
        <v>3</v>
      </c>
      <c r="K9">
        <f t="shared" si="5"/>
        <v>28000</v>
      </c>
      <c r="L9">
        <f t="shared" si="6"/>
        <v>9</v>
      </c>
      <c r="M9">
        <f t="shared" si="7"/>
        <v>28900</v>
      </c>
      <c r="N9">
        <f t="shared" si="8"/>
        <v>510</v>
      </c>
      <c r="O9">
        <f t="shared" si="9"/>
        <v>84000</v>
      </c>
      <c r="P9">
        <f t="shared" si="10"/>
        <v>4760000</v>
      </c>
      <c r="Q9">
        <f t="shared" si="11"/>
        <v>23592.235193225948</v>
      </c>
      <c r="R9">
        <f t="shared" si="12"/>
        <v>36059574.217506975</v>
      </c>
      <c r="S9">
        <f t="shared" si="13"/>
        <v>108424889.25619833</v>
      </c>
    </row>
    <row r="10" spans="1:19" x14ac:dyDescent="0.2">
      <c r="A10" t="s">
        <v>26</v>
      </c>
      <c r="B10" t="s">
        <v>14</v>
      </c>
      <c r="C10" t="s">
        <v>36</v>
      </c>
      <c r="D10" t="s">
        <v>37</v>
      </c>
      <c r="E10" t="s">
        <v>38</v>
      </c>
      <c r="F10">
        <f t="shared" si="0"/>
        <v>3</v>
      </c>
      <c r="G10">
        <f t="shared" si="1"/>
        <v>1</v>
      </c>
      <c r="H10">
        <f t="shared" si="2"/>
        <v>130</v>
      </c>
      <c r="I10">
        <f t="shared" si="3"/>
        <v>17</v>
      </c>
      <c r="J10">
        <f t="shared" si="4"/>
        <v>2</v>
      </c>
      <c r="K10">
        <f t="shared" si="5"/>
        <v>20000</v>
      </c>
      <c r="L10">
        <f t="shared" si="6"/>
        <v>9</v>
      </c>
      <c r="M10">
        <f t="shared" si="7"/>
        <v>16900</v>
      </c>
      <c r="N10">
        <f t="shared" si="8"/>
        <v>390</v>
      </c>
      <c r="O10">
        <f t="shared" si="9"/>
        <v>60000</v>
      </c>
      <c r="P10">
        <f t="shared" si="10"/>
        <v>2600000</v>
      </c>
      <c r="Q10">
        <f t="shared" si="11"/>
        <v>21033.592983833849</v>
      </c>
      <c r="R10">
        <f t="shared" si="12"/>
        <v>11877123.310783511</v>
      </c>
      <c r="S10">
        <f t="shared" si="13"/>
        <v>5821252.8925619805</v>
      </c>
    </row>
    <row r="11" spans="1:19" x14ac:dyDescent="0.2">
      <c r="A11" t="s">
        <v>10</v>
      </c>
      <c r="B11" t="s">
        <v>39</v>
      </c>
      <c r="C11" t="s">
        <v>40</v>
      </c>
      <c r="D11" t="s">
        <v>12</v>
      </c>
      <c r="E11" t="s">
        <v>41</v>
      </c>
      <c r="F11">
        <f t="shared" si="0"/>
        <v>1</v>
      </c>
      <c r="G11">
        <f t="shared" si="1"/>
        <v>1</v>
      </c>
      <c r="H11">
        <f t="shared" si="2"/>
        <v>45</v>
      </c>
      <c r="I11">
        <f t="shared" si="3"/>
        <v>0</v>
      </c>
      <c r="J11">
        <f t="shared" si="4"/>
        <v>9</v>
      </c>
      <c r="K11">
        <f t="shared" si="5"/>
        <v>15000</v>
      </c>
      <c r="L11">
        <f t="shared" si="6"/>
        <v>1</v>
      </c>
      <c r="M11">
        <f t="shared" si="7"/>
        <v>2025</v>
      </c>
      <c r="N11">
        <f t="shared" si="8"/>
        <v>45</v>
      </c>
      <c r="O11">
        <f t="shared" si="9"/>
        <v>15000</v>
      </c>
      <c r="P11">
        <f t="shared" si="10"/>
        <v>675000</v>
      </c>
      <c r="Q11">
        <f t="shared" si="11"/>
        <v>13279.414986795937</v>
      </c>
      <c r="R11">
        <f t="shared" si="12"/>
        <v>18557638.312185805</v>
      </c>
      <c r="S11">
        <f t="shared" si="13"/>
        <v>6693980.1652892595</v>
      </c>
    </row>
    <row r="12" spans="1:19" x14ac:dyDescent="0.2">
      <c r="A12" t="s">
        <v>13</v>
      </c>
      <c r="B12" t="s">
        <v>14</v>
      </c>
      <c r="C12" t="s">
        <v>42</v>
      </c>
      <c r="D12" t="s">
        <v>43</v>
      </c>
      <c r="E12" t="s">
        <v>9</v>
      </c>
      <c r="F12">
        <f t="shared" si="0"/>
        <v>3</v>
      </c>
      <c r="G12">
        <f t="shared" si="1"/>
        <v>1</v>
      </c>
      <c r="H12">
        <f t="shared" si="2"/>
        <v>140</v>
      </c>
      <c r="I12">
        <f t="shared" si="3"/>
        <v>4</v>
      </c>
      <c r="J12">
        <f t="shared" si="4"/>
        <v>3</v>
      </c>
      <c r="K12">
        <f t="shared" si="5"/>
        <v>30000</v>
      </c>
      <c r="L12">
        <f t="shared" si="6"/>
        <v>9</v>
      </c>
      <c r="M12">
        <f t="shared" si="7"/>
        <v>19600</v>
      </c>
      <c r="N12">
        <f t="shared" si="8"/>
        <v>420</v>
      </c>
      <c r="O12">
        <f t="shared" si="9"/>
        <v>90000</v>
      </c>
      <c r="P12">
        <f t="shared" si="10"/>
        <v>4200000</v>
      </c>
      <c r="Q12">
        <f t="shared" si="11"/>
        <v>21673.253536181874</v>
      </c>
      <c r="R12">
        <f t="shared" si="12"/>
        <v>16695239.170773836</v>
      </c>
      <c r="S12">
        <f t="shared" si="13"/>
        <v>154075798.34710741</v>
      </c>
    </row>
    <row r="13" spans="1:19" x14ac:dyDescent="0.2">
      <c r="A13" t="s">
        <v>22</v>
      </c>
      <c r="B13" t="s">
        <v>39</v>
      </c>
      <c r="C13" t="s">
        <v>44</v>
      </c>
      <c r="D13" t="s">
        <v>12</v>
      </c>
      <c r="E13" t="s">
        <v>41</v>
      </c>
      <c r="F13">
        <f t="shared" si="0"/>
        <v>1</v>
      </c>
      <c r="G13">
        <f t="shared" si="1"/>
        <v>1</v>
      </c>
      <c r="H13">
        <f t="shared" si="2"/>
        <v>56</v>
      </c>
      <c r="I13">
        <f t="shared" si="3"/>
        <v>0</v>
      </c>
      <c r="J13">
        <f t="shared" si="4"/>
        <v>9</v>
      </c>
      <c r="K13">
        <f t="shared" si="5"/>
        <v>16000</v>
      </c>
      <c r="L13">
        <f t="shared" si="6"/>
        <v>1</v>
      </c>
      <c r="M13">
        <f t="shared" si="7"/>
        <v>3136</v>
      </c>
      <c r="N13">
        <f t="shared" si="8"/>
        <v>56</v>
      </c>
      <c r="O13">
        <f t="shared" si="9"/>
        <v>16000</v>
      </c>
      <c r="P13">
        <f t="shared" si="10"/>
        <v>896000</v>
      </c>
      <c r="Q13">
        <f t="shared" si="11"/>
        <v>13983.041594378765</v>
      </c>
      <c r="R13">
        <f t="shared" si="12"/>
        <v>12990482.0593221</v>
      </c>
      <c r="S13">
        <f t="shared" si="13"/>
        <v>2519434.7107438035</v>
      </c>
    </row>
    <row r="14" spans="1:19" x14ac:dyDescent="0.2">
      <c r="A14" t="s">
        <v>45</v>
      </c>
      <c r="B14" t="s">
        <v>14</v>
      </c>
      <c r="C14" t="s">
        <v>46</v>
      </c>
      <c r="D14" t="s">
        <v>47</v>
      </c>
      <c r="E14" t="s">
        <v>38</v>
      </c>
      <c r="F14">
        <f t="shared" si="0"/>
        <v>3</v>
      </c>
      <c r="G14">
        <f t="shared" si="1"/>
        <v>1</v>
      </c>
      <c r="H14">
        <f t="shared" si="2"/>
        <v>120</v>
      </c>
      <c r="I14">
        <f t="shared" si="3"/>
        <v>30</v>
      </c>
      <c r="J14">
        <f t="shared" si="4"/>
        <v>2</v>
      </c>
      <c r="K14">
        <f t="shared" si="5"/>
        <v>6500</v>
      </c>
      <c r="L14">
        <f t="shared" si="6"/>
        <v>9</v>
      </c>
      <c r="M14">
        <f t="shared" si="7"/>
        <v>14400</v>
      </c>
      <c r="N14">
        <f t="shared" si="8"/>
        <v>360</v>
      </c>
      <c r="O14">
        <f t="shared" si="9"/>
        <v>19500</v>
      </c>
      <c r="P14">
        <f t="shared" si="10"/>
        <v>780000</v>
      </c>
      <c r="Q14">
        <f t="shared" si="11"/>
        <v>20393.932431485824</v>
      </c>
      <c r="R14">
        <f t="shared" si="12"/>
        <v>7877338.6952535445</v>
      </c>
      <c r="S14">
        <f t="shared" si="13"/>
        <v>122927616.52892563</v>
      </c>
    </row>
    <row r="15" spans="1:19" x14ac:dyDescent="0.2">
      <c r="A15" t="s">
        <v>48</v>
      </c>
      <c r="B15" t="s">
        <v>6</v>
      </c>
      <c r="C15" t="s">
        <v>49</v>
      </c>
      <c r="D15" t="s">
        <v>50</v>
      </c>
      <c r="E15" t="s">
        <v>9</v>
      </c>
      <c r="F15">
        <f t="shared" si="0"/>
        <v>2</v>
      </c>
      <c r="G15">
        <f t="shared" si="1"/>
        <v>1</v>
      </c>
      <c r="H15">
        <f t="shared" si="2"/>
        <v>80</v>
      </c>
      <c r="I15">
        <f t="shared" si="3"/>
        <v>2</v>
      </c>
      <c r="J15">
        <f t="shared" si="4"/>
        <v>3</v>
      </c>
      <c r="K15">
        <f t="shared" si="5"/>
        <v>17000</v>
      </c>
      <c r="L15">
        <f t="shared" si="6"/>
        <v>4</v>
      </c>
      <c r="M15">
        <f t="shared" si="7"/>
        <v>6400</v>
      </c>
      <c r="N15">
        <f t="shared" si="8"/>
        <v>160</v>
      </c>
      <c r="O15">
        <f t="shared" si="9"/>
        <v>34000</v>
      </c>
      <c r="P15">
        <f t="shared" si="10"/>
        <v>1360000</v>
      </c>
      <c r="Q15">
        <f t="shared" si="11"/>
        <v>16676.758571053873</v>
      </c>
      <c r="R15">
        <f t="shared" si="12"/>
        <v>829036.02867493278</v>
      </c>
      <c r="S15">
        <f t="shared" si="13"/>
        <v>344889.2561983479</v>
      </c>
    </row>
    <row r="16" spans="1:19" x14ac:dyDescent="0.2">
      <c r="A16" t="s">
        <v>10</v>
      </c>
      <c r="B16" t="s">
        <v>39</v>
      </c>
      <c r="C16" t="s">
        <v>40</v>
      </c>
      <c r="D16" t="s">
        <v>12</v>
      </c>
      <c r="E16" t="s">
        <v>51</v>
      </c>
      <c r="F16">
        <f t="shared" si="0"/>
        <v>1</v>
      </c>
      <c r="G16">
        <f t="shared" si="1"/>
        <v>1</v>
      </c>
      <c r="H16">
        <f t="shared" si="2"/>
        <v>45</v>
      </c>
      <c r="I16">
        <f t="shared" si="3"/>
        <v>0</v>
      </c>
      <c r="J16">
        <f t="shared" si="4"/>
        <v>1</v>
      </c>
      <c r="K16">
        <f t="shared" si="5"/>
        <v>15000</v>
      </c>
      <c r="L16">
        <f t="shared" si="6"/>
        <v>1</v>
      </c>
      <c r="M16">
        <f t="shared" si="7"/>
        <v>2025</v>
      </c>
      <c r="N16">
        <f t="shared" si="8"/>
        <v>45</v>
      </c>
      <c r="O16">
        <f t="shared" si="9"/>
        <v>15000</v>
      </c>
      <c r="P16">
        <f t="shared" si="10"/>
        <v>675000</v>
      </c>
      <c r="Q16">
        <f t="shared" si="11"/>
        <v>13279.414986795937</v>
      </c>
      <c r="R16">
        <f t="shared" si="12"/>
        <v>18557638.312185805</v>
      </c>
      <c r="S16">
        <f t="shared" si="13"/>
        <v>6693980.1652892595</v>
      </c>
    </row>
    <row r="17" spans="1:19" x14ac:dyDescent="0.2">
      <c r="A17" t="s">
        <v>52</v>
      </c>
      <c r="B17" t="s">
        <v>14</v>
      </c>
      <c r="C17" t="s">
        <v>53</v>
      </c>
      <c r="D17" t="s">
        <v>43</v>
      </c>
      <c r="E17" t="s">
        <v>9</v>
      </c>
      <c r="F17">
        <f t="shared" si="0"/>
        <v>3</v>
      </c>
      <c r="G17">
        <f t="shared" si="1"/>
        <v>1</v>
      </c>
      <c r="H17">
        <f t="shared" si="2"/>
        <v>160</v>
      </c>
      <c r="I17">
        <f t="shared" si="3"/>
        <v>4</v>
      </c>
      <c r="J17">
        <f t="shared" si="4"/>
        <v>3</v>
      </c>
      <c r="K17">
        <f t="shared" si="5"/>
        <v>35000</v>
      </c>
      <c r="L17">
        <f t="shared" si="6"/>
        <v>9</v>
      </c>
      <c r="M17">
        <f t="shared" si="7"/>
        <v>25600</v>
      </c>
      <c r="N17">
        <f t="shared" si="8"/>
        <v>480</v>
      </c>
      <c r="O17">
        <f t="shared" si="9"/>
        <v>105000</v>
      </c>
      <c r="P17">
        <f t="shared" si="10"/>
        <v>5600000</v>
      </c>
      <c r="Q17">
        <f t="shared" si="11"/>
        <v>22952.574640877923</v>
      </c>
      <c r="R17">
        <f t="shared" si="12"/>
        <v>28786464.624135569</v>
      </c>
      <c r="S17">
        <f t="shared" si="13"/>
        <v>303203071.07438016</v>
      </c>
    </row>
    <row r="18" spans="1:19" x14ac:dyDescent="0.2">
      <c r="A18" t="s">
        <v>54</v>
      </c>
      <c r="B18" t="s">
        <v>39</v>
      </c>
      <c r="C18" t="s">
        <v>19</v>
      </c>
      <c r="D18" t="s">
        <v>16</v>
      </c>
      <c r="E18" t="s">
        <v>55</v>
      </c>
      <c r="F18">
        <f t="shared" si="0"/>
        <v>1</v>
      </c>
      <c r="G18">
        <f t="shared" si="1"/>
        <v>1</v>
      </c>
      <c r="H18">
        <f t="shared" si="2"/>
        <v>65</v>
      </c>
      <c r="I18">
        <f t="shared" si="3"/>
        <v>1</v>
      </c>
      <c r="J18">
        <f t="shared" si="4"/>
        <v>0</v>
      </c>
      <c r="K18">
        <f t="shared" si="5"/>
        <v>14000</v>
      </c>
      <c r="L18">
        <f t="shared" si="6"/>
        <v>1</v>
      </c>
      <c r="M18">
        <f t="shared" si="7"/>
        <v>4225</v>
      </c>
      <c r="N18">
        <f t="shared" si="8"/>
        <v>65</v>
      </c>
      <c r="O18">
        <f t="shared" si="9"/>
        <v>14000</v>
      </c>
      <c r="P18">
        <f t="shared" si="10"/>
        <v>910000</v>
      </c>
      <c r="Q18">
        <f t="shared" si="11"/>
        <v>14558.736091491988</v>
      </c>
      <c r="R18">
        <f t="shared" si="12"/>
        <v>9172034.1542661209</v>
      </c>
      <c r="S18">
        <f t="shared" si="13"/>
        <v>12868525.619834716</v>
      </c>
    </row>
    <row r="19" spans="1:19" x14ac:dyDescent="0.2">
      <c r="A19" t="s">
        <v>18</v>
      </c>
      <c r="B19" t="s">
        <v>14</v>
      </c>
      <c r="C19" t="s">
        <v>56</v>
      </c>
      <c r="D19" t="s">
        <v>57</v>
      </c>
      <c r="E19" t="s">
        <v>51</v>
      </c>
      <c r="F19">
        <f t="shared" si="0"/>
        <v>3</v>
      </c>
      <c r="G19">
        <f t="shared" si="1"/>
        <v>1</v>
      </c>
      <c r="H19">
        <f t="shared" si="2"/>
        <v>100</v>
      </c>
      <c r="I19">
        <f t="shared" si="3"/>
        <v>26</v>
      </c>
      <c r="J19">
        <f t="shared" si="4"/>
        <v>1</v>
      </c>
      <c r="K19">
        <f t="shared" si="5"/>
        <v>18500</v>
      </c>
      <c r="L19">
        <f t="shared" si="6"/>
        <v>9</v>
      </c>
      <c r="M19">
        <f t="shared" si="7"/>
        <v>10000</v>
      </c>
      <c r="N19">
        <f t="shared" si="8"/>
        <v>300</v>
      </c>
      <c r="O19">
        <f t="shared" si="9"/>
        <v>55500</v>
      </c>
      <c r="P19">
        <f t="shared" si="10"/>
        <v>1850000</v>
      </c>
      <c r="Q19">
        <f t="shared" si="11"/>
        <v>19114.611326789771</v>
      </c>
      <c r="R19">
        <f t="shared" si="12"/>
        <v>2332763.1975746821</v>
      </c>
      <c r="S19">
        <f t="shared" si="13"/>
        <v>833071.07438016403</v>
      </c>
    </row>
    <row r="20" spans="1:19" x14ac:dyDescent="0.2">
      <c r="A20" t="s">
        <v>30</v>
      </c>
      <c r="B20" t="s">
        <v>39</v>
      </c>
      <c r="C20" t="s">
        <v>58</v>
      </c>
      <c r="D20" t="s">
        <v>12</v>
      </c>
      <c r="E20" t="s">
        <v>38</v>
      </c>
      <c r="F20">
        <f t="shared" si="0"/>
        <v>1</v>
      </c>
      <c r="G20">
        <f t="shared" si="1"/>
        <v>1</v>
      </c>
      <c r="H20">
        <f t="shared" si="2"/>
        <v>55</v>
      </c>
      <c r="I20">
        <f t="shared" si="3"/>
        <v>0</v>
      </c>
      <c r="J20">
        <f t="shared" si="4"/>
        <v>2</v>
      </c>
      <c r="K20">
        <f t="shared" si="5"/>
        <v>25000</v>
      </c>
      <c r="L20">
        <f t="shared" si="6"/>
        <v>1</v>
      </c>
      <c r="M20">
        <f t="shared" si="7"/>
        <v>3025</v>
      </c>
      <c r="N20">
        <f t="shared" si="8"/>
        <v>55</v>
      </c>
      <c r="O20">
        <f t="shared" si="9"/>
        <v>25000</v>
      </c>
      <c r="P20">
        <f t="shared" si="10"/>
        <v>1375000</v>
      </c>
      <c r="Q20">
        <f t="shared" si="11"/>
        <v>13919.075539143963</v>
      </c>
      <c r="R20">
        <f t="shared" si="12"/>
        <v>13455670.610995775</v>
      </c>
      <c r="S20">
        <f t="shared" si="13"/>
        <v>54948525.619834699</v>
      </c>
    </row>
    <row r="21" spans="1:19" x14ac:dyDescent="0.2">
      <c r="A21" t="s">
        <v>54</v>
      </c>
      <c r="B21" t="s">
        <v>39</v>
      </c>
      <c r="C21" t="s">
        <v>58</v>
      </c>
      <c r="D21" t="s">
        <v>16</v>
      </c>
      <c r="E21" t="s">
        <v>9</v>
      </c>
      <c r="F21">
        <f t="shared" si="0"/>
        <v>1</v>
      </c>
      <c r="G21">
        <f t="shared" si="1"/>
        <v>1</v>
      </c>
      <c r="H21">
        <f t="shared" si="2"/>
        <v>55</v>
      </c>
      <c r="I21">
        <f t="shared" si="3"/>
        <v>1</v>
      </c>
      <c r="J21">
        <f t="shared" si="4"/>
        <v>3</v>
      </c>
      <c r="K21">
        <f t="shared" si="5"/>
        <v>14000</v>
      </c>
      <c r="L21">
        <f t="shared" si="6"/>
        <v>1</v>
      </c>
      <c r="M21">
        <f t="shared" si="7"/>
        <v>3025</v>
      </c>
      <c r="N21">
        <f t="shared" si="8"/>
        <v>55</v>
      </c>
      <c r="O21">
        <f t="shared" si="9"/>
        <v>14000</v>
      </c>
      <c r="P21">
        <f t="shared" si="10"/>
        <v>770000</v>
      </c>
      <c r="Q21">
        <f t="shared" si="11"/>
        <v>13919.075539143963</v>
      </c>
      <c r="R21">
        <f t="shared" si="12"/>
        <v>13455670.610995775</v>
      </c>
      <c r="S21">
        <f t="shared" si="13"/>
        <v>12868525.619834716</v>
      </c>
    </row>
    <row r="22" spans="1:19" x14ac:dyDescent="0.2">
      <c r="A22" t="s">
        <v>30</v>
      </c>
      <c r="B22" t="s">
        <v>6</v>
      </c>
      <c r="C22" t="s">
        <v>56</v>
      </c>
      <c r="D22" t="s">
        <v>59</v>
      </c>
      <c r="E22" t="s">
        <v>60</v>
      </c>
      <c r="F22">
        <f t="shared" si="0"/>
        <v>2</v>
      </c>
      <c r="G22">
        <f t="shared" si="1"/>
        <v>1</v>
      </c>
      <c r="H22">
        <f t="shared" si="2"/>
        <v>100</v>
      </c>
      <c r="I22">
        <f t="shared" si="3"/>
        <v>5</v>
      </c>
      <c r="J22">
        <f t="shared" si="4"/>
        <v>1</v>
      </c>
      <c r="K22">
        <f t="shared" si="5"/>
        <v>25000</v>
      </c>
      <c r="L22">
        <f t="shared" si="6"/>
        <v>4</v>
      </c>
      <c r="M22">
        <f t="shared" si="7"/>
        <v>10000</v>
      </c>
      <c r="N22">
        <f t="shared" si="8"/>
        <v>200</v>
      </c>
      <c r="O22">
        <f t="shared" si="9"/>
        <v>50000</v>
      </c>
      <c r="P22">
        <f t="shared" si="10"/>
        <v>2500000</v>
      </c>
      <c r="Q22">
        <f t="shared" si="11"/>
        <v>17956.079675749923</v>
      </c>
      <c r="R22">
        <f t="shared" si="12"/>
        <v>136018.56524506034</v>
      </c>
      <c r="S22">
        <f t="shared" si="13"/>
        <v>54948525.619834699</v>
      </c>
    </row>
    <row r="23" spans="1:19" x14ac:dyDescent="0.2">
      <c r="A23" t="s">
        <v>26</v>
      </c>
      <c r="B23" t="s">
        <v>6</v>
      </c>
      <c r="C23" t="s">
        <v>61</v>
      </c>
      <c r="D23" t="s">
        <v>43</v>
      </c>
      <c r="E23" t="s">
        <v>9</v>
      </c>
      <c r="F23">
        <f t="shared" si="0"/>
        <v>2</v>
      </c>
      <c r="G23">
        <f t="shared" si="1"/>
        <v>1</v>
      </c>
      <c r="H23">
        <f t="shared" si="2"/>
        <v>95</v>
      </c>
      <c r="I23">
        <f t="shared" si="3"/>
        <v>4</v>
      </c>
      <c r="J23">
        <f t="shared" si="4"/>
        <v>3</v>
      </c>
      <c r="K23">
        <f t="shared" si="5"/>
        <v>20000</v>
      </c>
      <c r="L23">
        <f t="shared" si="6"/>
        <v>4</v>
      </c>
      <c r="M23">
        <f t="shared" si="7"/>
        <v>9025</v>
      </c>
      <c r="N23">
        <f t="shared" si="8"/>
        <v>190</v>
      </c>
      <c r="O23">
        <f t="shared" si="9"/>
        <v>40000</v>
      </c>
      <c r="P23">
        <f t="shared" si="10"/>
        <v>1900000</v>
      </c>
      <c r="Q23">
        <f t="shared" si="11"/>
        <v>17636.249399575911</v>
      </c>
      <c r="R23">
        <f t="shared" si="12"/>
        <v>2398.7144298933304</v>
      </c>
      <c r="S23">
        <f t="shared" si="13"/>
        <v>5821252.8925619805</v>
      </c>
    </row>
    <row r="24" spans="1:19" x14ac:dyDescent="0.2">
      <c r="A24" t="s">
        <v>62</v>
      </c>
      <c r="B24" t="s">
        <v>14</v>
      </c>
      <c r="C24" t="s">
        <v>42</v>
      </c>
      <c r="D24" t="s">
        <v>47</v>
      </c>
      <c r="E24" t="s">
        <v>9</v>
      </c>
      <c r="F24">
        <f t="shared" si="0"/>
        <v>3</v>
      </c>
      <c r="G24">
        <f t="shared" si="1"/>
        <v>1</v>
      </c>
      <c r="H24">
        <f t="shared" si="2"/>
        <v>140</v>
      </c>
      <c r="I24">
        <f t="shared" si="3"/>
        <v>30</v>
      </c>
      <c r="J24">
        <f t="shared" si="4"/>
        <v>3</v>
      </c>
      <c r="K24">
        <f t="shared" si="5"/>
        <v>11000</v>
      </c>
      <c r="L24">
        <f t="shared" si="6"/>
        <v>9</v>
      </c>
      <c r="M24">
        <f t="shared" si="7"/>
        <v>19600</v>
      </c>
      <c r="N24">
        <f t="shared" si="8"/>
        <v>420</v>
      </c>
      <c r="O24">
        <f t="shared" si="9"/>
        <v>33000</v>
      </c>
      <c r="P24">
        <f t="shared" si="10"/>
        <v>1540000</v>
      </c>
      <c r="Q24">
        <f t="shared" si="11"/>
        <v>21673.253536181874</v>
      </c>
      <c r="R24">
        <f t="shared" si="12"/>
        <v>16695239.170773836</v>
      </c>
      <c r="S24">
        <f t="shared" si="13"/>
        <v>43392161.983471081</v>
      </c>
    </row>
    <row r="25" spans="1:19" x14ac:dyDescent="0.2">
      <c r="A25" t="s">
        <v>63</v>
      </c>
      <c r="B25" t="s">
        <v>39</v>
      </c>
      <c r="C25" t="s">
        <v>64</v>
      </c>
      <c r="D25" t="s">
        <v>59</v>
      </c>
      <c r="E25" t="s">
        <v>38</v>
      </c>
      <c r="F25">
        <f t="shared" si="0"/>
        <v>1</v>
      </c>
      <c r="G25">
        <f t="shared" si="1"/>
        <v>1</v>
      </c>
      <c r="H25">
        <f t="shared" si="2"/>
        <v>75</v>
      </c>
      <c r="I25">
        <f t="shared" si="3"/>
        <v>5</v>
      </c>
      <c r="J25">
        <f t="shared" si="4"/>
        <v>2</v>
      </c>
      <c r="K25">
        <f t="shared" si="5"/>
        <v>12000</v>
      </c>
      <c r="L25">
        <f t="shared" si="6"/>
        <v>1</v>
      </c>
      <c r="M25">
        <f t="shared" si="7"/>
        <v>5625</v>
      </c>
      <c r="N25">
        <f t="shared" si="8"/>
        <v>75</v>
      </c>
      <c r="O25">
        <f t="shared" si="9"/>
        <v>12000</v>
      </c>
      <c r="P25">
        <f t="shared" si="10"/>
        <v>900000</v>
      </c>
      <c r="Q25">
        <f t="shared" si="11"/>
        <v>15198.396643840013</v>
      </c>
      <c r="R25">
        <f t="shared" si="12"/>
        <v>5706728.9419968277</v>
      </c>
      <c r="S25">
        <f t="shared" si="13"/>
        <v>31217616.528925627</v>
      </c>
    </row>
    <row r="26" spans="1:19" x14ac:dyDescent="0.2">
      <c r="A26" t="s">
        <v>30</v>
      </c>
      <c r="B26" t="s">
        <v>65</v>
      </c>
      <c r="C26" t="s">
        <v>66</v>
      </c>
      <c r="D26" t="s">
        <v>28</v>
      </c>
      <c r="E26" t="s">
        <v>67</v>
      </c>
      <c r="F26">
        <f t="shared" si="0"/>
        <v>4</v>
      </c>
      <c r="G26">
        <f t="shared" si="1"/>
        <v>2</v>
      </c>
      <c r="H26">
        <f t="shared" si="2"/>
        <v>200</v>
      </c>
      <c r="I26">
        <f t="shared" si="3"/>
        <v>20</v>
      </c>
      <c r="J26">
        <f t="shared" si="4"/>
        <v>0</v>
      </c>
      <c r="K26">
        <f t="shared" si="5"/>
        <v>25000</v>
      </c>
      <c r="L26">
        <f t="shared" si="6"/>
        <v>16</v>
      </c>
      <c r="M26">
        <f t="shared" si="7"/>
        <v>40000</v>
      </c>
      <c r="N26">
        <f t="shared" si="8"/>
        <v>800</v>
      </c>
      <c r="O26">
        <f t="shared" si="9"/>
        <v>100000</v>
      </c>
      <c r="P26">
        <f t="shared" si="10"/>
        <v>5000000</v>
      </c>
      <c r="Q26">
        <f t="shared" si="11"/>
        <v>26669.74850130987</v>
      </c>
      <c r="R26">
        <f t="shared" si="12"/>
        <v>82491366.185971588</v>
      </c>
      <c r="S26">
        <f t="shared" si="13"/>
        <v>54948525.619834699</v>
      </c>
    </row>
    <row r="27" spans="1:19" x14ac:dyDescent="0.2">
      <c r="A27" t="s">
        <v>10</v>
      </c>
      <c r="B27" t="s">
        <v>39</v>
      </c>
      <c r="C27" t="s">
        <v>68</v>
      </c>
      <c r="D27" t="s">
        <v>20</v>
      </c>
      <c r="E27" t="s">
        <v>38</v>
      </c>
      <c r="F27">
        <f t="shared" si="0"/>
        <v>1</v>
      </c>
      <c r="G27">
        <f t="shared" si="1"/>
        <v>1</v>
      </c>
      <c r="H27">
        <f t="shared" si="2"/>
        <v>60</v>
      </c>
      <c r="I27">
        <f t="shared" si="3"/>
        <v>7</v>
      </c>
      <c r="J27">
        <f t="shared" si="4"/>
        <v>2</v>
      </c>
      <c r="K27">
        <f t="shared" si="5"/>
        <v>15000</v>
      </c>
      <c r="L27">
        <f t="shared" si="6"/>
        <v>1</v>
      </c>
      <c r="M27">
        <f t="shared" si="7"/>
        <v>3600</v>
      </c>
      <c r="N27">
        <f t="shared" si="8"/>
        <v>60</v>
      </c>
      <c r="O27">
        <f t="shared" si="9"/>
        <v>15000</v>
      </c>
      <c r="P27">
        <f t="shared" si="10"/>
        <v>900000</v>
      </c>
      <c r="Q27">
        <f t="shared" si="11"/>
        <v>14238.905815317976</v>
      </c>
      <c r="R27">
        <f t="shared" si="12"/>
        <v>11211560.977073403</v>
      </c>
      <c r="S27">
        <f t="shared" si="13"/>
        <v>6693980.1652892595</v>
      </c>
    </row>
    <row r="28" spans="1:19" x14ac:dyDescent="0.2">
      <c r="A28" t="s">
        <v>13</v>
      </c>
      <c r="B28" t="s">
        <v>14</v>
      </c>
      <c r="C28" t="s">
        <v>69</v>
      </c>
      <c r="D28" t="s">
        <v>12</v>
      </c>
      <c r="E28" t="s">
        <v>25</v>
      </c>
      <c r="F28">
        <f t="shared" si="0"/>
        <v>3</v>
      </c>
      <c r="G28">
        <f t="shared" si="1"/>
        <v>1</v>
      </c>
      <c r="H28">
        <f t="shared" si="2"/>
        <v>135</v>
      </c>
      <c r="I28">
        <f t="shared" si="3"/>
        <v>0</v>
      </c>
      <c r="J28">
        <f t="shared" si="4"/>
        <v>5</v>
      </c>
      <c r="K28">
        <f t="shared" si="5"/>
        <v>30000</v>
      </c>
      <c r="L28">
        <f t="shared" si="6"/>
        <v>9</v>
      </c>
      <c r="M28">
        <f t="shared" si="7"/>
        <v>18225</v>
      </c>
      <c r="N28">
        <f t="shared" si="8"/>
        <v>405</v>
      </c>
      <c r="O28">
        <f t="shared" si="9"/>
        <v>90000</v>
      </c>
      <c r="P28">
        <f t="shared" si="10"/>
        <v>4050000</v>
      </c>
      <c r="Q28">
        <f t="shared" si="11"/>
        <v>21353.423260007861</v>
      </c>
      <c r="R28">
        <f t="shared" si="12"/>
        <v>14183889.835221129</v>
      </c>
      <c r="S28">
        <f t="shared" si="13"/>
        <v>154075798.34710741</v>
      </c>
    </row>
    <row r="29" spans="1:19" x14ac:dyDescent="0.2">
      <c r="A29" t="s">
        <v>63</v>
      </c>
      <c r="B29" t="s">
        <v>14</v>
      </c>
      <c r="C29" t="s">
        <v>36</v>
      </c>
      <c r="D29" t="s">
        <v>28</v>
      </c>
      <c r="E29" t="s">
        <v>35</v>
      </c>
      <c r="F29">
        <f t="shared" si="0"/>
        <v>3</v>
      </c>
      <c r="G29">
        <f t="shared" si="1"/>
        <v>1</v>
      </c>
      <c r="H29">
        <f t="shared" si="2"/>
        <v>130</v>
      </c>
      <c r="I29">
        <f t="shared" si="3"/>
        <v>20</v>
      </c>
      <c r="J29">
        <f t="shared" si="4"/>
        <v>3</v>
      </c>
      <c r="K29">
        <f t="shared" si="5"/>
        <v>12000</v>
      </c>
      <c r="L29">
        <f t="shared" si="6"/>
        <v>9</v>
      </c>
      <c r="M29">
        <f t="shared" si="7"/>
        <v>16900</v>
      </c>
      <c r="N29">
        <f t="shared" si="8"/>
        <v>390</v>
      </c>
      <c r="O29">
        <f t="shared" si="9"/>
        <v>36000</v>
      </c>
      <c r="P29">
        <f t="shared" si="10"/>
        <v>1560000</v>
      </c>
      <c r="Q29">
        <f t="shared" si="11"/>
        <v>21033.592983833849</v>
      </c>
      <c r="R29">
        <f t="shared" si="12"/>
        <v>11877123.310783511</v>
      </c>
      <c r="S29">
        <f t="shared" si="13"/>
        <v>31217616.528925627</v>
      </c>
    </row>
    <row r="30" spans="1:19" x14ac:dyDescent="0.2">
      <c r="A30" t="s">
        <v>10</v>
      </c>
      <c r="B30" t="s">
        <v>39</v>
      </c>
      <c r="C30" t="s">
        <v>40</v>
      </c>
      <c r="D30" t="s">
        <v>12</v>
      </c>
      <c r="E30" t="s">
        <v>51</v>
      </c>
      <c r="F30">
        <f t="shared" si="0"/>
        <v>1</v>
      </c>
      <c r="G30">
        <f t="shared" si="1"/>
        <v>1</v>
      </c>
      <c r="H30">
        <f t="shared" si="2"/>
        <v>45</v>
      </c>
      <c r="I30">
        <f t="shared" si="3"/>
        <v>0</v>
      </c>
      <c r="J30">
        <f t="shared" si="4"/>
        <v>1</v>
      </c>
      <c r="K30">
        <f t="shared" si="5"/>
        <v>15000</v>
      </c>
      <c r="L30">
        <f t="shared" si="6"/>
        <v>1</v>
      </c>
      <c r="M30">
        <f t="shared" si="7"/>
        <v>2025</v>
      </c>
      <c r="N30">
        <f t="shared" si="8"/>
        <v>45</v>
      </c>
      <c r="O30">
        <f t="shared" si="9"/>
        <v>15000</v>
      </c>
      <c r="P30">
        <f t="shared" si="10"/>
        <v>675000</v>
      </c>
      <c r="Q30">
        <f t="shared" si="11"/>
        <v>13279.414986795937</v>
      </c>
      <c r="R30">
        <f t="shared" si="12"/>
        <v>18557638.312185805</v>
      </c>
      <c r="S30">
        <f t="shared" si="13"/>
        <v>6693980.1652892595</v>
      </c>
    </row>
    <row r="31" spans="1:19" x14ac:dyDescent="0.2">
      <c r="A31" t="s">
        <v>48</v>
      </c>
      <c r="B31" t="s">
        <v>6</v>
      </c>
      <c r="C31" t="s">
        <v>64</v>
      </c>
      <c r="D31" t="s">
        <v>43</v>
      </c>
      <c r="E31" t="s">
        <v>9</v>
      </c>
      <c r="F31">
        <f t="shared" si="0"/>
        <v>2</v>
      </c>
      <c r="G31">
        <f t="shared" si="1"/>
        <v>1</v>
      </c>
      <c r="H31">
        <f t="shared" si="2"/>
        <v>75</v>
      </c>
      <c r="I31">
        <f t="shared" si="3"/>
        <v>4</v>
      </c>
      <c r="J31">
        <f t="shared" si="4"/>
        <v>3</v>
      </c>
      <c r="K31">
        <f t="shared" si="5"/>
        <v>17000</v>
      </c>
      <c r="L31">
        <f t="shared" si="6"/>
        <v>4</v>
      </c>
      <c r="M31">
        <f t="shared" si="7"/>
        <v>5625</v>
      </c>
      <c r="N31">
        <f t="shared" si="8"/>
        <v>150</v>
      </c>
      <c r="O31">
        <f t="shared" si="9"/>
        <v>34000</v>
      </c>
      <c r="P31">
        <f t="shared" si="10"/>
        <v>1275000</v>
      </c>
      <c r="Q31">
        <f t="shared" si="11"/>
        <v>16356.928294879861</v>
      </c>
      <c r="R31">
        <f t="shared" si="12"/>
        <v>1513747.4223201261</v>
      </c>
      <c r="S31">
        <f t="shared" si="13"/>
        <v>344889.2561983479</v>
      </c>
    </row>
    <row r="32" spans="1:19" x14ac:dyDescent="0.2">
      <c r="A32" t="s">
        <v>70</v>
      </c>
      <c r="B32" t="s">
        <v>6</v>
      </c>
      <c r="C32" t="s">
        <v>71</v>
      </c>
      <c r="D32" t="s">
        <v>12</v>
      </c>
      <c r="E32" t="s">
        <v>72</v>
      </c>
      <c r="F32">
        <f t="shared" si="0"/>
        <v>2</v>
      </c>
      <c r="G32">
        <f t="shared" si="1"/>
        <v>1</v>
      </c>
      <c r="H32">
        <f t="shared" si="2"/>
        <v>71</v>
      </c>
      <c r="I32">
        <f t="shared" si="3"/>
        <v>0</v>
      </c>
      <c r="J32">
        <f t="shared" si="4"/>
        <v>13</v>
      </c>
      <c r="K32">
        <f t="shared" si="5"/>
        <v>21500</v>
      </c>
      <c r="L32">
        <f t="shared" si="6"/>
        <v>4</v>
      </c>
      <c r="M32">
        <f t="shared" si="7"/>
        <v>5041</v>
      </c>
      <c r="N32">
        <f t="shared" si="8"/>
        <v>142</v>
      </c>
      <c r="O32">
        <f t="shared" si="9"/>
        <v>43000</v>
      </c>
      <c r="P32">
        <f t="shared" si="10"/>
        <v>1526500</v>
      </c>
      <c r="Q32">
        <f t="shared" si="11"/>
        <v>16101.064073940652</v>
      </c>
      <c r="R32">
        <f t="shared" si="12"/>
        <v>2208816.1612391435</v>
      </c>
      <c r="S32">
        <f t="shared" si="13"/>
        <v>15309434.710743796</v>
      </c>
    </row>
    <row r="33" spans="1:19" x14ac:dyDescent="0.2">
      <c r="A33" t="s">
        <v>73</v>
      </c>
      <c r="B33" t="s">
        <v>39</v>
      </c>
      <c r="C33" t="s">
        <v>68</v>
      </c>
      <c r="D33" t="s">
        <v>43</v>
      </c>
      <c r="E33" t="s">
        <v>60</v>
      </c>
      <c r="F33">
        <f t="shared" si="0"/>
        <v>1</v>
      </c>
      <c r="G33">
        <f t="shared" si="1"/>
        <v>1</v>
      </c>
      <c r="H33">
        <f t="shared" si="2"/>
        <v>60</v>
      </c>
      <c r="I33">
        <f t="shared" si="3"/>
        <v>4</v>
      </c>
      <c r="J33">
        <f t="shared" si="4"/>
        <v>1</v>
      </c>
      <c r="K33">
        <f t="shared" si="5"/>
        <v>8800</v>
      </c>
      <c r="L33">
        <f t="shared" si="6"/>
        <v>1</v>
      </c>
      <c r="M33">
        <f t="shared" si="7"/>
        <v>3600</v>
      </c>
      <c r="N33">
        <f t="shared" si="8"/>
        <v>60</v>
      </c>
      <c r="O33">
        <f t="shared" si="9"/>
        <v>8800</v>
      </c>
      <c r="P33">
        <f t="shared" si="10"/>
        <v>528000</v>
      </c>
      <c r="Q33">
        <f t="shared" si="11"/>
        <v>14238.905815317976</v>
      </c>
      <c r="R33">
        <f t="shared" si="12"/>
        <v>11211560.977073403</v>
      </c>
      <c r="S33">
        <f t="shared" si="13"/>
        <v>77216161.983471081</v>
      </c>
    </row>
    <row r="34" spans="1:19" x14ac:dyDescent="0.2">
      <c r="A34" t="s">
        <v>74</v>
      </c>
      <c r="B34" t="s">
        <v>39</v>
      </c>
      <c r="C34" t="s">
        <v>75</v>
      </c>
      <c r="D34" t="s">
        <v>76</v>
      </c>
      <c r="E34" t="s">
        <v>35</v>
      </c>
      <c r="F34">
        <f t="shared" ref="F34:F56" si="14">VALUE(_xlfn.TEXTBEFORE(B34, "+"))</f>
        <v>1</v>
      </c>
      <c r="G34">
        <f t="shared" ref="G34:G56" si="15">VALUE(SUBSTITUTE(_xlfn.TEXTAFTER(B34, "+"), CHAR(10), ""))</f>
        <v>1</v>
      </c>
      <c r="H34">
        <f t="shared" ref="H34:H56" si="16">VALUE(_xlfn.TEXTBEFORE(C34, "m"))</f>
        <v>70</v>
      </c>
      <c r="I34">
        <f t="shared" ref="I34:I56" si="17">VALUE(_xlfn.TEXTBEFORE(SUBSTITUTE(SUBSTITUTE(D34, CHAR(10), ""), "New", "0"), " "))</f>
        <v>9</v>
      </c>
      <c r="J34">
        <f t="shared" ref="J34:J56" si="18">VALUE(_xlfn.TEXTBEFORE(SUBSTITUTE(SUBSTITUTE(SUBSTITUTE(SUBSTITUTE(SUBSTITUTE(SUBSTITUTE(SUBSTITUTE(SUBSTITUTE(E34, "Underground", "-1."), "Villa", "0."), "Raised Ground", "1."), "Ground", "0."), "Garden", "0."), "Top", "5."), "Penthouse", "8."), "Middle", "3."), "."))</f>
        <v>3</v>
      </c>
      <c r="K34">
        <f t="shared" ref="K34:K56" si="19">VALUE(SUBSTITUTE(A34, ".", ""))</f>
        <v>9000</v>
      </c>
      <c r="L34">
        <f t="shared" ref="L34:L56" si="20">POWER(F34, 2)</f>
        <v>1</v>
      </c>
      <c r="M34">
        <f t="shared" ref="M34:M56" si="21">POWER(H34,2)</f>
        <v>4900</v>
      </c>
      <c r="N34">
        <f t="shared" ref="N34:N56" si="22">F34*H34</f>
        <v>70</v>
      </c>
      <c r="O34">
        <f t="shared" ref="O34:O56" si="23">F34*K34</f>
        <v>9000</v>
      </c>
      <c r="P34">
        <f t="shared" ref="P34:P56" si="24">H34*K34</f>
        <v>630000</v>
      </c>
      <c r="Q34">
        <f t="shared" ref="Q34:Q56" si="25">$D$106+F34*$D$107+H34*$D$108</f>
        <v>14878.566367666001</v>
      </c>
      <c r="R34">
        <f t="shared" ref="R34:R56" si="26">POWER(Q34-$K$59, 2)</f>
        <v>7337090.1425739294</v>
      </c>
      <c r="S34">
        <f t="shared" ref="S34:S56" si="27">POWER(K34-$K$59, 2)</f>
        <v>73741252.892562002</v>
      </c>
    </row>
    <row r="35" spans="1:19" x14ac:dyDescent="0.2">
      <c r="A35" t="s">
        <v>63</v>
      </c>
      <c r="B35" t="s">
        <v>14</v>
      </c>
      <c r="C35" t="s">
        <v>36</v>
      </c>
      <c r="D35" t="s">
        <v>20</v>
      </c>
      <c r="E35" t="s">
        <v>51</v>
      </c>
      <c r="F35">
        <f t="shared" si="14"/>
        <v>3</v>
      </c>
      <c r="G35">
        <f t="shared" si="15"/>
        <v>1</v>
      </c>
      <c r="H35">
        <f t="shared" si="16"/>
        <v>130</v>
      </c>
      <c r="I35">
        <f t="shared" si="17"/>
        <v>7</v>
      </c>
      <c r="J35">
        <f t="shared" si="18"/>
        <v>1</v>
      </c>
      <c r="K35">
        <f t="shared" si="19"/>
        <v>12000</v>
      </c>
      <c r="L35">
        <f t="shared" si="20"/>
        <v>9</v>
      </c>
      <c r="M35">
        <f t="shared" si="21"/>
        <v>16900</v>
      </c>
      <c r="N35">
        <f t="shared" si="22"/>
        <v>390</v>
      </c>
      <c r="O35">
        <f t="shared" si="23"/>
        <v>36000</v>
      </c>
      <c r="P35">
        <f t="shared" si="24"/>
        <v>1560000</v>
      </c>
      <c r="Q35">
        <f t="shared" si="25"/>
        <v>21033.592983833849</v>
      </c>
      <c r="R35">
        <f t="shared" si="26"/>
        <v>11877123.310783511</v>
      </c>
      <c r="S35">
        <f t="shared" si="27"/>
        <v>31217616.528925627</v>
      </c>
    </row>
    <row r="36" spans="1:19" x14ac:dyDescent="0.2">
      <c r="A36" t="s">
        <v>62</v>
      </c>
      <c r="B36" t="s">
        <v>39</v>
      </c>
      <c r="C36" t="s">
        <v>75</v>
      </c>
      <c r="D36" t="s">
        <v>77</v>
      </c>
      <c r="E36" t="s">
        <v>35</v>
      </c>
      <c r="F36">
        <f t="shared" si="14"/>
        <v>1</v>
      </c>
      <c r="G36">
        <f t="shared" si="15"/>
        <v>1</v>
      </c>
      <c r="H36">
        <f t="shared" si="16"/>
        <v>70</v>
      </c>
      <c r="I36">
        <f t="shared" si="17"/>
        <v>10</v>
      </c>
      <c r="J36">
        <f t="shared" si="18"/>
        <v>3</v>
      </c>
      <c r="K36">
        <f t="shared" si="19"/>
        <v>11000</v>
      </c>
      <c r="L36">
        <f t="shared" si="20"/>
        <v>1</v>
      </c>
      <c r="M36">
        <f t="shared" si="21"/>
        <v>4900</v>
      </c>
      <c r="N36">
        <f t="shared" si="22"/>
        <v>70</v>
      </c>
      <c r="O36">
        <f t="shared" si="23"/>
        <v>11000</v>
      </c>
      <c r="P36">
        <f t="shared" si="24"/>
        <v>770000</v>
      </c>
      <c r="Q36">
        <f t="shared" si="25"/>
        <v>14878.566367666001</v>
      </c>
      <c r="R36">
        <f t="shared" si="26"/>
        <v>7337090.1425739294</v>
      </c>
      <c r="S36">
        <f t="shared" si="27"/>
        <v>43392161.983471081</v>
      </c>
    </row>
    <row r="37" spans="1:19" x14ac:dyDescent="0.2">
      <c r="A37" t="s">
        <v>10</v>
      </c>
      <c r="B37" t="s">
        <v>6</v>
      </c>
      <c r="C37" t="s">
        <v>36</v>
      </c>
      <c r="D37" t="s">
        <v>77</v>
      </c>
      <c r="E37" t="s">
        <v>38</v>
      </c>
      <c r="F37">
        <f t="shared" si="14"/>
        <v>2</v>
      </c>
      <c r="G37">
        <f t="shared" si="15"/>
        <v>1</v>
      </c>
      <c r="H37">
        <f t="shared" si="16"/>
        <v>130</v>
      </c>
      <c r="I37">
        <f t="shared" si="17"/>
        <v>10</v>
      </c>
      <c r="J37">
        <f t="shared" si="18"/>
        <v>2</v>
      </c>
      <c r="K37">
        <f t="shared" si="19"/>
        <v>15000</v>
      </c>
      <c r="L37">
        <f t="shared" si="20"/>
        <v>4</v>
      </c>
      <c r="M37">
        <f t="shared" si="21"/>
        <v>16900</v>
      </c>
      <c r="N37">
        <f t="shared" si="22"/>
        <v>260</v>
      </c>
      <c r="O37">
        <f t="shared" si="23"/>
        <v>30000</v>
      </c>
      <c r="P37">
        <f t="shared" si="24"/>
        <v>1950000</v>
      </c>
      <c r="Q37">
        <f t="shared" si="25"/>
        <v>19875.061332794001</v>
      </c>
      <c r="R37">
        <f t="shared" si="26"/>
        <v>5233976.7035529707</v>
      </c>
      <c r="S37">
        <f t="shared" si="27"/>
        <v>6693980.1652892595</v>
      </c>
    </row>
    <row r="38" spans="1:19" x14ac:dyDescent="0.2">
      <c r="A38" t="s">
        <v>10</v>
      </c>
      <c r="B38" t="s">
        <v>6</v>
      </c>
      <c r="C38" t="s">
        <v>56</v>
      </c>
      <c r="D38" t="s">
        <v>76</v>
      </c>
      <c r="E38" t="s">
        <v>32</v>
      </c>
      <c r="F38">
        <f t="shared" si="14"/>
        <v>2</v>
      </c>
      <c r="G38">
        <f t="shared" si="15"/>
        <v>1</v>
      </c>
      <c r="H38">
        <f t="shared" si="16"/>
        <v>100</v>
      </c>
      <c r="I38">
        <f t="shared" si="17"/>
        <v>9</v>
      </c>
      <c r="J38">
        <f t="shared" si="18"/>
        <v>5</v>
      </c>
      <c r="K38">
        <f t="shared" si="19"/>
        <v>15000</v>
      </c>
      <c r="L38">
        <f t="shared" si="20"/>
        <v>4</v>
      </c>
      <c r="M38">
        <f t="shared" si="21"/>
        <v>10000</v>
      </c>
      <c r="N38">
        <f t="shared" si="22"/>
        <v>200</v>
      </c>
      <c r="O38">
        <f t="shared" si="23"/>
        <v>30000</v>
      </c>
      <c r="P38">
        <f t="shared" si="24"/>
        <v>1500000</v>
      </c>
      <c r="Q38">
        <f t="shared" si="25"/>
        <v>17956.079675749923</v>
      </c>
      <c r="R38">
        <f t="shared" si="26"/>
        <v>136018.56524506034</v>
      </c>
      <c r="S38">
        <f t="shared" si="27"/>
        <v>6693980.1652892595</v>
      </c>
    </row>
    <row r="39" spans="1:19" x14ac:dyDescent="0.2">
      <c r="A39" t="s">
        <v>10</v>
      </c>
      <c r="B39" t="s">
        <v>39</v>
      </c>
      <c r="C39" t="s">
        <v>75</v>
      </c>
      <c r="D39" t="s">
        <v>59</v>
      </c>
      <c r="E39" t="s">
        <v>35</v>
      </c>
      <c r="F39">
        <f t="shared" si="14"/>
        <v>1</v>
      </c>
      <c r="G39">
        <f t="shared" si="15"/>
        <v>1</v>
      </c>
      <c r="H39">
        <f t="shared" si="16"/>
        <v>70</v>
      </c>
      <c r="I39">
        <f t="shared" si="17"/>
        <v>5</v>
      </c>
      <c r="J39">
        <f t="shared" si="18"/>
        <v>3</v>
      </c>
      <c r="K39">
        <f t="shared" si="19"/>
        <v>15000</v>
      </c>
      <c r="L39">
        <f t="shared" si="20"/>
        <v>1</v>
      </c>
      <c r="M39">
        <f t="shared" si="21"/>
        <v>4900</v>
      </c>
      <c r="N39">
        <f t="shared" si="22"/>
        <v>70</v>
      </c>
      <c r="O39">
        <f t="shared" si="23"/>
        <v>15000</v>
      </c>
      <c r="P39">
        <f t="shared" si="24"/>
        <v>1050000</v>
      </c>
      <c r="Q39">
        <f t="shared" si="25"/>
        <v>14878.566367666001</v>
      </c>
      <c r="R39">
        <f t="shared" si="26"/>
        <v>7337090.1425739294</v>
      </c>
      <c r="S39">
        <f t="shared" si="27"/>
        <v>6693980.1652892595</v>
      </c>
    </row>
    <row r="40" spans="1:19" x14ac:dyDescent="0.2">
      <c r="A40" t="s">
        <v>10</v>
      </c>
      <c r="B40" t="s">
        <v>6</v>
      </c>
      <c r="C40" t="s">
        <v>7</v>
      </c>
      <c r="D40" t="s">
        <v>50</v>
      </c>
      <c r="E40" t="s">
        <v>9</v>
      </c>
      <c r="F40">
        <f t="shared" si="14"/>
        <v>2</v>
      </c>
      <c r="G40">
        <f t="shared" si="15"/>
        <v>1</v>
      </c>
      <c r="H40">
        <f t="shared" si="16"/>
        <v>85</v>
      </c>
      <c r="I40">
        <f t="shared" si="17"/>
        <v>2</v>
      </c>
      <c r="J40">
        <f t="shared" si="18"/>
        <v>3</v>
      </c>
      <c r="K40">
        <f t="shared" si="19"/>
        <v>15000</v>
      </c>
      <c r="L40">
        <f t="shared" si="20"/>
        <v>4</v>
      </c>
      <c r="M40">
        <f t="shared" si="21"/>
        <v>7225</v>
      </c>
      <c r="N40">
        <f t="shared" si="22"/>
        <v>170</v>
      </c>
      <c r="O40">
        <f t="shared" si="23"/>
        <v>30000</v>
      </c>
      <c r="P40">
        <f t="shared" si="24"/>
        <v>1275000</v>
      </c>
      <c r="Q40">
        <f t="shared" si="25"/>
        <v>16996.588847227886</v>
      </c>
      <c r="R40">
        <f t="shared" si="26"/>
        <v>348907.44614482956</v>
      </c>
      <c r="S40">
        <f t="shared" si="27"/>
        <v>6693980.1652892595</v>
      </c>
    </row>
    <row r="41" spans="1:19" x14ac:dyDescent="0.2">
      <c r="A41" t="s">
        <v>54</v>
      </c>
      <c r="B41" t="s">
        <v>78</v>
      </c>
      <c r="C41" t="s">
        <v>69</v>
      </c>
      <c r="D41" t="s">
        <v>79</v>
      </c>
      <c r="E41" t="s">
        <v>80</v>
      </c>
      <c r="F41">
        <f t="shared" si="14"/>
        <v>4</v>
      </c>
      <c r="G41">
        <f t="shared" si="15"/>
        <v>1</v>
      </c>
      <c r="H41">
        <f t="shared" si="16"/>
        <v>135</v>
      </c>
      <c r="I41">
        <f t="shared" si="17"/>
        <v>25</v>
      </c>
      <c r="J41">
        <f t="shared" si="18"/>
        <v>0</v>
      </c>
      <c r="K41">
        <f t="shared" si="19"/>
        <v>14000</v>
      </c>
      <c r="L41">
        <f t="shared" si="20"/>
        <v>16</v>
      </c>
      <c r="M41">
        <f t="shared" si="21"/>
        <v>18225</v>
      </c>
      <c r="N41">
        <f t="shared" si="22"/>
        <v>540</v>
      </c>
      <c r="O41">
        <f t="shared" si="23"/>
        <v>56000</v>
      </c>
      <c r="P41">
        <f t="shared" si="24"/>
        <v>1890000</v>
      </c>
      <c r="Q41">
        <f t="shared" si="25"/>
        <v>22511.954911047709</v>
      </c>
      <c r="R41">
        <f t="shared" si="26"/>
        <v>24252494.611190718</v>
      </c>
      <c r="S41">
        <f t="shared" si="27"/>
        <v>12868525.619834716</v>
      </c>
    </row>
    <row r="42" spans="1:19" x14ac:dyDescent="0.2">
      <c r="A42" t="s">
        <v>10</v>
      </c>
      <c r="B42" t="s">
        <v>6</v>
      </c>
      <c r="C42" t="s">
        <v>56</v>
      </c>
      <c r="D42" t="s">
        <v>81</v>
      </c>
      <c r="E42" t="s">
        <v>51</v>
      </c>
      <c r="F42">
        <f t="shared" si="14"/>
        <v>2</v>
      </c>
      <c r="G42">
        <f t="shared" si="15"/>
        <v>1</v>
      </c>
      <c r="H42">
        <f t="shared" si="16"/>
        <v>100</v>
      </c>
      <c r="I42">
        <f t="shared" si="17"/>
        <v>45</v>
      </c>
      <c r="J42">
        <f t="shared" si="18"/>
        <v>1</v>
      </c>
      <c r="K42">
        <f t="shared" si="19"/>
        <v>15000</v>
      </c>
      <c r="L42">
        <f t="shared" si="20"/>
        <v>4</v>
      </c>
      <c r="M42">
        <f t="shared" si="21"/>
        <v>10000</v>
      </c>
      <c r="N42">
        <f t="shared" si="22"/>
        <v>200</v>
      </c>
      <c r="O42">
        <f t="shared" si="23"/>
        <v>30000</v>
      </c>
      <c r="P42">
        <f t="shared" si="24"/>
        <v>1500000</v>
      </c>
      <c r="Q42">
        <f t="shared" si="25"/>
        <v>17956.079675749923</v>
      </c>
      <c r="R42">
        <f t="shared" si="26"/>
        <v>136018.56524506034</v>
      </c>
      <c r="S42">
        <f t="shared" si="27"/>
        <v>6693980.1652892595</v>
      </c>
    </row>
    <row r="43" spans="1:19" x14ac:dyDescent="0.2">
      <c r="A43" t="s">
        <v>82</v>
      </c>
      <c r="B43" t="s">
        <v>14</v>
      </c>
      <c r="C43" t="s">
        <v>15</v>
      </c>
      <c r="D43" t="s">
        <v>12</v>
      </c>
      <c r="E43" t="s">
        <v>17</v>
      </c>
      <c r="F43">
        <f t="shared" si="14"/>
        <v>3</v>
      </c>
      <c r="G43">
        <f t="shared" si="15"/>
        <v>1</v>
      </c>
      <c r="H43">
        <f t="shared" si="16"/>
        <v>144</v>
      </c>
      <c r="I43">
        <f t="shared" si="17"/>
        <v>0</v>
      </c>
      <c r="J43">
        <f t="shared" si="18"/>
        <v>11</v>
      </c>
      <c r="K43">
        <f t="shared" si="19"/>
        <v>32000</v>
      </c>
      <c r="L43">
        <f t="shared" si="20"/>
        <v>9</v>
      </c>
      <c r="M43">
        <f t="shared" si="21"/>
        <v>20736</v>
      </c>
      <c r="N43">
        <f t="shared" si="22"/>
        <v>432</v>
      </c>
      <c r="O43">
        <f t="shared" si="23"/>
        <v>96000</v>
      </c>
      <c r="P43">
        <f t="shared" si="24"/>
        <v>4608000</v>
      </c>
      <c r="Q43">
        <f t="shared" si="25"/>
        <v>21929.117757121083</v>
      </c>
      <c r="R43">
        <f t="shared" si="26"/>
        <v>18851618.263218861</v>
      </c>
      <c r="S43">
        <f t="shared" si="27"/>
        <v>207726707.4380165</v>
      </c>
    </row>
    <row r="44" spans="1:19" x14ac:dyDescent="0.2">
      <c r="A44" t="s">
        <v>30</v>
      </c>
      <c r="B44" t="s">
        <v>6</v>
      </c>
      <c r="C44" t="s">
        <v>31</v>
      </c>
      <c r="D44" t="s">
        <v>12</v>
      </c>
      <c r="E44" t="s">
        <v>32</v>
      </c>
      <c r="F44">
        <f t="shared" si="14"/>
        <v>2</v>
      </c>
      <c r="G44">
        <f t="shared" si="15"/>
        <v>1</v>
      </c>
      <c r="H44">
        <f t="shared" si="16"/>
        <v>67</v>
      </c>
      <c r="I44">
        <f t="shared" si="17"/>
        <v>0</v>
      </c>
      <c r="J44">
        <f t="shared" si="18"/>
        <v>5</v>
      </c>
      <c r="K44">
        <f t="shared" si="19"/>
        <v>25000</v>
      </c>
      <c r="L44">
        <f t="shared" si="20"/>
        <v>4</v>
      </c>
      <c r="M44">
        <f t="shared" si="21"/>
        <v>4489</v>
      </c>
      <c r="N44">
        <f t="shared" si="22"/>
        <v>134</v>
      </c>
      <c r="O44">
        <f t="shared" si="23"/>
        <v>50000</v>
      </c>
      <c r="P44">
        <f t="shared" si="24"/>
        <v>1675000</v>
      </c>
      <c r="Q44">
        <f t="shared" si="25"/>
        <v>15845.199853001441</v>
      </c>
      <c r="R44">
        <f t="shared" si="26"/>
        <v>3034817.8992718239</v>
      </c>
      <c r="S44">
        <f t="shared" si="27"/>
        <v>54948525.619834699</v>
      </c>
    </row>
    <row r="45" spans="1:19" x14ac:dyDescent="0.2">
      <c r="A45" t="s">
        <v>83</v>
      </c>
      <c r="B45" t="s">
        <v>39</v>
      </c>
      <c r="C45" t="s">
        <v>75</v>
      </c>
      <c r="D45" t="s">
        <v>84</v>
      </c>
      <c r="E45" t="s">
        <v>35</v>
      </c>
      <c r="F45">
        <f t="shared" si="14"/>
        <v>1</v>
      </c>
      <c r="G45">
        <f t="shared" si="15"/>
        <v>1</v>
      </c>
      <c r="H45">
        <f t="shared" si="16"/>
        <v>70</v>
      </c>
      <c r="I45">
        <f t="shared" si="17"/>
        <v>3</v>
      </c>
      <c r="J45">
        <f t="shared" si="18"/>
        <v>3</v>
      </c>
      <c r="K45">
        <f t="shared" si="19"/>
        <v>10000</v>
      </c>
      <c r="L45">
        <f t="shared" si="20"/>
        <v>1</v>
      </c>
      <c r="M45">
        <f t="shared" si="21"/>
        <v>4900</v>
      </c>
      <c r="N45">
        <f t="shared" si="22"/>
        <v>70</v>
      </c>
      <c r="O45">
        <f t="shared" si="23"/>
        <v>10000</v>
      </c>
      <c r="P45">
        <f t="shared" si="24"/>
        <v>700000</v>
      </c>
      <c r="Q45">
        <f t="shared" si="25"/>
        <v>14878.566367666001</v>
      </c>
      <c r="R45">
        <f t="shared" si="26"/>
        <v>7337090.1425739294</v>
      </c>
      <c r="S45">
        <f t="shared" si="27"/>
        <v>57566707.438016541</v>
      </c>
    </row>
    <row r="46" spans="1:19" x14ac:dyDescent="0.2">
      <c r="A46" t="s">
        <v>10</v>
      </c>
      <c r="B46" t="s">
        <v>39</v>
      </c>
      <c r="C46" t="s">
        <v>85</v>
      </c>
      <c r="D46" t="s">
        <v>12</v>
      </c>
      <c r="E46" t="s">
        <v>86</v>
      </c>
      <c r="F46">
        <f t="shared" si="14"/>
        <v>1</v>
      </c>
      <c r="G46">
        <f t="shared" si="15"/>
        <v>1</v>
      </c>
      <c r="H46">
        <f t="shared" si="16"/>
        <v>48</v>
      </c>
      <c r="I46">
        <f t="shared" si="17"/>
        <v>0</v>
      </c>
      <c r="J46">
        <f t="shared" si="18"/>
        <v>14</v>
      </c>
      <c r="K46">
        <f t="shared" si="19"/>
        <v>15000</v>
      </c>
      <c r="L46">
        <f t="shared" si="20"/>
        <v>1</v>
      </c>
      <c r="M46">
        <f t="shared" si="21"/>
        <v>2304</v>
      </c>
      <c r="N46">
        <f t="shared" si="22"/>
        <v>48</v>
      </c>
      <c r="O46">
        <f t="shared" si="23"/>
        <v>15000</v>
      </c>
      <c r="P46">
        <f t="shared" si="24"/>
        <v>720000</v>
      </c>
      <c r="Q46">
        <f t="shared" si="25"/>
        <v>13471.313152500345</v>
      </c>
      <c r="R46">
        <f t="shared" si="26"/>
        <v>16941123.22116046</v>
      </c>
      <c r="S46">
        <f t="shared" si="27"/>
        <v>6693980.1652892595</v>
      </c>
    </row>
    <row r="47" spans="1:19" x14ac:dyDescent="0.2">
      <c r="A47" t="s">
        <v>52</v>
      </c>
      <c r="B47" t="s">
        <v>14</v>
      </c>
      <c r="C47" t="s">
        <v>15</v>
      </c>
      <c r="D47" t="s">
        <v>12</v>
      </c>
      <c r="E47" t="s">
        <v>86</v>
      </c>
      <c r="F47">
        <f t="shared" si="14"/>
        <v>3</v>
      </c>
      <c r="G47">
        <f t="shared" si="15"/>
        <v>1</v>
      </c>
      <c r="H47">
        <f t="shared" si="16"/>
        <v>144</v>
      </c>
      <c r="I47">
        <f t="shared" si="17"/>
        <v>0</v>
      </c>
      <c r="J47">
        <f t="shared" si="18"/>
        <v>14</v>
      </c>
      <c r="K47">
        <f t="shared" si="19"/>
        <v>35000</v>
      </c>
      <c r="L47">
        <f t="shared" si="20"/>
        <v>9</v>
      </c>
      <c r="M47">
        <f t="shared" si="21"/>
        <v>20736</v>
      </c>
      <c r="N47">
        <f t="shared" si="22"/>
        <v>432</v>
      </c>
      <c r="O47">
        <f t="shared" si="23"/>
        <v>105000</v>
      </c>
      <c r="P47">
        <f t="shared" si="24"/>
        <v>5040000</v>
      </c>
      <c r="Q47">
        <f t="shared" si="25"/>
        <v>21929.117757121083</v>
      </c>
      <c r="R47">
        <f t="shared" si="26"/>
        <v>18851618.263218861</v>
      </c>
      <c r="S47">
        <f t="shared" si="27"/>
        <v>303203071.07438016</v>
      </c>
    </row>
    <row r="48" spans="1:19" x14ac:dyDescent="0.2">
      <c r="A48" t="s">
        <v>87</v>
      </c>
      <c r="B48" t="s">
        <v>39</v>
      </c>
      <c r="C48" t="s">
        <v>88</v>
      </c>
      <c r="D48" t="s">
        <v>12</v>
      </c>
      <c r="E48" t="s">
        <v>60</v>
      </c>
      <c r="F48">
        <f t="shared" si="14"/>
        <v>1</v>
      </c>
      <c r="G48">
        <f t="shared" si="15"/>
        <v>1</v>
      </c>
      <c r="H48">
        <f t="shared" si="16"/>
        <v>50</v>
      </c>
      <c r="I48">
        <f t="shared" si="17"/>
        <v>0</v>
      </c>
      <c r="J48">
        <f t="shared" si="18"/>
        <v>1</v>
      </c>
      <c r="K48">
        <f t="shared" si="19"/>
        <v>13000</v>
      </c>
      <c r="L48">
        <f t="shared" si="20"/>
        <v>1</v>
      </c>
      <c r="M48">
        <f t="shared" si="21"/>
        <v>2500</v>
      </c>
      <c r="N48">
        <f t="shared" si="22"/>
        <v>50</v>
      </c>
      <c r="O48">
        <f t="shared" si="23"/>
        <v>13000</v>
      </c>
      <c r="P48">
        <f t="shared" si="24"/>
        <v>650000</v>
      </c>
      <c r="Q48">
        <f t="shared" si="25"/>
        <v>13599.245262969949</v>
      </c>
      <c r="R48">
        <f t="shared" si="26"/>
        <v>15904363.056033252</v>
      </c>
      <c r="S48">
        <f t="shared" si="27"/>
        <v>21043071.074380171</v>
      </c>
    </row>
    <row r="49" spans="1:19" x14ac:dyDescent="0.2">
      <c r="A49" t="s">
        <v>87</v>
      </c>
      <c r="B49" t="s">
        <v>39</v>
      </c>
      <c r="C49" t="s">
        <v>58</v>
      </c>
      <c r="D49" t="s">
        <v>59</v>
      </c>
      <c r="E49" t="s">
        <v>60</v>
      </c>
      <c r="F49">
        <f t="shared" si="14"/>
        <v>1</v>
      </c>
      <c r="G49">
        <f t="shared" si="15"/>
        <v>1</v>
      </c>
      <c r="H49">
        <f t="shared" si="16"/>
        <v>55</v>
      </c>
      <c r="I49">
        <f t="shared" si="17"/>
        <v>5</v>
      </c>
      <c r="J49">
        <f t="shared" si="18"/>
        <v>1</v>
      </c>
      <c r="K49">
        <f t="shared" si="19"/>
        <v>13000</v>
      </c>
      <c r="L49">
        <f t="shared" si="20"/>
        <v>1</v>
      </c>
      <c r="M49">
        <f t="shared" si="21"/>
        <v>3025</v>
      </c>
      <c r="N49">
        <f t="shared" si="22"/>
        <v>55</v>
      </c>
      <c r="O49">
        <f t="shared" si="23"/>
        <v>13000</v>
      </c>
      <c r="P49">
        <f t="shared" si="24"/>
        <v>715000</v>
      </c>
      <c r="Q49">
        <f t="shared" si="25"/>
        <v>13919.075539143963</v>
      </c>
      <c r="R49">
        <f t="shared" si="26"/>
        <v>13455670.610995775</v>
      </c>
      <c r="S49">
        <f t="shared" si="27"/>
        <v>21043071.074380171</v>
      </c>
    </row>
    <row r="50" spans="1:19" x14ac:dyDescent="0.2">
      <c r="A50" t="s">
        <v>89</v>
      </c>
      <c r="B50" t="s">
        <v>39</v>
      </c>
      <c r="C50" t="s">
        <v>64</v>
      </c>
      <c r="D50" t="s">
        <v>90</v>
      </c>
      <c r="E50" t="s">
        <v>80</v>
      </c>
      <c r="F50">
        <f t="shared" si="14"/>
        <v>1</v>
      </c>
      <c r="G50">
        <f t="shared" si="15"/>
        <v>1</v>
      </c>
      <c r="H50">
        <f t="shared" si="16"/>
        <v>75</v>
      </c>
      <c r="I50">
        <f t="shared" si="17"/>
        <v>15</v>
      </c>
      <c r="J50">
        <f t="shared" si="18"/>
        <v>0</v>
      </c>
      <c r="K50">
        <f t="shared" si="19"/>
        <v>8500</v>
      </c>
      <c r="L50">
        <f t="shared" si="20"/>
        <v>1</v>
      </c>
      <c r="M50">
        <f t="shared" si="21"/>
        <v>5625</v>
      </c>
      <c r="N50">
        <f t="shared" si="22"/>
        <v>75</v>
      </c>
      <c r="O50">
        <f t="shared" si="23"/>
        <v>8500</v>
      </c>
      <c r="P50">
        <f t="shared" si="24"/>
        <v>637500</v>
      </c>
      <c r="Q50">
        <f t="shared" si="25"/>
        <v>15198.396643840013</v>
      </c>
      <c r="R50">
        <f t="shared" si="26"/>
        <v>5706728.9419968277</v>
      </c>
      <c r="S50">
        <f t="shared" si="27"/>
        <v>82578525.619834721</v>
      </c>
    </row>
    <row r="51" spans="1:19" x14ac:dyDescent="0.2">
      <c r="A51" t="s">
        <v>83</v>
      </c>
      <c r="B51" t="s">
        <v>39</v>
      </c>
      <c r="C51" t="s">
        <v>40</v>
      </c>
      <c r="D51" t="s">
        <v>12</v>
      </c>
      <c r="E51" t="s">
        <v>38</v>
      </c>
      <c r="F51">
        <f t="shared" si="14"/>
        <v>1</v>
      </c>
      <c r="G51">
        <f t="shared" si="15"/>
        <v>1</v>
      </c>
      <c r="H51">
        <f t="shared" si="16"/>
        <v>45</v>
      </c>
      <c r="I51">
        <f t="shared" si="17"/>
        <v>0</v>
      </c>
      <c r="J51">
        <f t="shared" si="18"/>
        <v>2</v>
      </c>
      <c r="K51">
        <f t="shared" si="19"/>
        <v>10000</v>
      </c>
      <c r="L51">
        <f t="shared" si="20"/>
        <v>1</v>
      </c>
      <c r="M51">
        <f t="shared" si="21"/>
        <v>2025</v>
      </c>
      <c r="N51">
        <f t="shared" si="22"/>
        <v>45</v>
      </c>
      <c r="O51">
        <f t="shared" si="23"/>
        <v>10000</v>
      </c>
      <c r="P51">
        <f t="shared" si="24"/>
        <v>450000</v>
      </c>
      <c r="Q51">
        <f t="shared" si="25"/>
        <v>13279.414986795937</v>
      </c>
      <c r="R51">
        <f t="shared" si="26"/>
        <v>18557638.312185805</v>
      </c>
      <c r="S51">
        <f t="shared" si="27"/>
        <v>57566707.438016541</v>
      </c>
    </row>
    <row r="52" spans="1:19" x14ac:dyDescent="0.2">
      <c r="A52" t="s">
        <v>91</v>
      </c>
      <c r="B52" t="s">
        <v>6</v>
      </c>
      <c r="C52" t="s">
        <v>64</v>
      </c>
      <c r="D52" t="s">
        <v>50</v>
      </c>
      <c r="E52" t="s">
        <v>55</v>
      </c>
      <c r="F52">
        <f t="shared" si="14"/>
        <v>2</v>
      </c>
      <c r="G52">
        <f t="shared" si="15"/>
        <v>1</v>
      </c>
      <c r="H52">
        <f t="shared" si="16"/>
        <v>75</v>
      </c>
      <c r="I52">
        <f t="shared" si="17"/>
        <v>2</v>
      </c>
      <c r="J52">
        <f t="shared" si="18"/>
        <v>0</v>
      </c>
      <c r="K52">
        <f t="shared" si="19"/>
        <v>14750</v>
      </c>
      <c r="L52">
        <f t="shared" si="20"/>
        <v>4</v>
      </c>
      <c r="M52">
        <f t="shared" si="21"/>
        <v>5625</v>
      </c>
      <c r="N52">
        <f t="shared" si="22"/>
        <v>150</v>
      </c>
      <c r="O52">
        <f t="shared" si="23"/>
        <v>29500</v>
      </c>
      <c r="P52">
        <f t="shared" si="24"/>
        <v>1106250</v>
      </c>
      <c r="Q52">
        <f t="shared" si="25"/>
        <v>16356.928294879861</v>
      </c>
      <c r="R52">
        <f t="shared" si="26"/>
        <v>1513747.4223201261</v>
      </c>
      <c r="S52">
        <f t="shared" si="27"/>
        <v>8050116.5289256237</v>
      </c>
    </row>
    <row r="53" spans="1:19" x14ac:dyDescent="0.2">
      <c r="A53" t="s">
        <v>92</v>
      </c>
      <c r="B53" t="s">
        <v>6</v>
      </c>
      <c r="C53" t="s">
        <v>46</v>
      </c>
      <c r="D53" t="s">
        <v>84</v>
      </c>
      <c r="E53" t="s">
        <v>38</v>
      </c>
      <c r="F53">
        <f t="shared" si="14"/>
        <v>2</v>
      </c>
      <c r="G53">
        <f t="shared" si="15"/>
        <v>1</v>
      </c>
      <c r="H53">
        <f t="shared" si="16"/>
        <v>120</v>
      </c>
      <c r="I53">
        <f t="shared" si="17"/>
        <v>3</v>
      </c>
      <c r="J53">
        <f t="shared" si="18"/>
        <v>2</v>
      </c>
      <c r="K53">
        <f t="shared" si="19"/>
        <v>24000</v>
      </c>
      <c r="L53">
        <f t="shared" si="20"/>
        <v>4</v>
      </c>
      <c r="M53">
        <f t="shared" si="21"/>
        <v>14400</v>
      </c>
      <c r="N53">
        <f t="shared" si="22"/>
        <v>240</v>
      </c>
      <c r="O53">
        <f t="shared" si="23"/>
        <v>48000</v>
      </c>
      <c r="P53">
        <f t="shared" si="24"/>
        <v>2880000</v>
      </c>
      <c r="Q53">
        <f t="shared" si="25"/>
        <v>19235.400780445976</v>
      </c>
      <c r="R53">
        <f t="shared" si="26"/>
        <v>2716326.079656641</v>
      </c>
      <c r="S53">
        <f t="shared" si="27"/>
        <v>41123071.074380159</v>
      </c>
    </row>
    <row r="54" spans="1:19" x14ac:dyDescent="0.2">
      <c r="A54" t="s">
        <v>91</v>
      </c>
      <c r="B54" t="s">
        <v>39</v>
      </c>
      <c r="C54" t="s">
        <v>58</v>
      </c>
      <c r="D54" t="s">
        <v>59</v>
      </c>
      <c r="E54" t="s">
        <v>93</v>
      </c>
      <c r="F54">
        <f t="shared" si="14"/>
        <v>1</v>
      </c>
      <c r="G54">
        <f t="shared" si="15"/>
        <v>1</v>
      </c>
      <c r="H54">
        <f t="shared" si="16"/>
        <v>55</v>
      </c>
      <c r="I54">
        <f t="shared" si="17"/>
        <v>5</v>
      </c>
      <c r="J54">
        <f t="shared" si="18"/>
        <v>-1</v>
      </c>
      <c r="K54">
        <f t="shared" si="19"/>
        <v>14750</v>
      </c>
      <c r="L54">
        <f t="shared" si="20"/>
        <v>1</v>
      </c>
      <c r="M54">
        <f t="shared" si="21"/>
        <v>3025</v>
      </c>
      <c r="N54">
        <f t="shared" si="22"/>
        <v>55</v>
      </c>
      <c r="O54">
        <f t="shared" si="23"/>
        <v>14750</v>
      </c>
      <c r="P54">
        <f t="shared" si="24"/>
        <v>811250</v>
      </c>
      <c r="Q54">
        <f t="shared" si="25"/>
        <v>13919.075539143963</v>
      </c>
      <c r="R54">
        <f t="shared" si="26"/>
        <v>13455670.610995775</v>
      </c>
      <c r="S54">
        <f t="shared" si="27"/>
        <v>8050116.5289256237</v>
      </c>
    </row>
    <row r="55" spans="1:19" x14ac:dyDescent="0.2">
      <c r="A55" t="s">
        <v>10</v>
      </c>
      <c r="B55" t="s">
        <v>14</v>
      </c>
      <c r="C55" t="s">
        <v>46</v>
      </c>
      <c r="D55" t="s">
        <v>79</v>
      </c>
      <c r="E55" t="s">
        <v>29</v>
      </c>
      <c r="F55">
        <f t="shared" si="14"/>
        <v>3</v>
      </c>
      <c r="G55">
        <f t="shared" si="15"/>
        <v>1</v>
      </c>
      <c r="H55">
        <f t="shared" si="16"/>
        <v>120</v>
      </c>
      <c r="I55">
        <f t="shared" si="17"/>
        <v>25</v>
      </c>
      <c r="J55">
        <f t="shared" si="18"/>
        <v>4</v>
      </c>
      <c r="K55">
        <f t="shared" si="19"/>
        <v>15000</v>
      </c>
      <c r="L55">
        <f t="shared" si="20"/>
        <v>9</v>
      </c>
      <c r="M55">
        <f t="shared" si="21"/>
        <v>14400</v>
      </c>
      <c r="N55">
        <f t="shared" si="22"/>
        <v>360</v>
      </c>
      <c r="O55">
        <f t="shared" si="23"/>
        <v>45000</v>
      </c>
      <c r="P55">
        <f t="shared" si="24"/>
        <v>1800000</v>
      </c>
      <c r="Q55">
        <f t="shared" si="25"/>
        <v>20393.932431485824</v>
      </c>
      <c r="R55">
        <f t="shared" si="26"/>
        <v>7877338.6952535445</v>
      </c>
      <c r="S55">
        <f t="shared" si="27"/>
        <v>6693980.1652892595</v>
      </c>
    </row>
    <row r="56" spans="1:19" x14ac:dyDescent="0.2">
      <c r="A56" t="s">
        <v>87</v>
      </c>
      <c r="B56" t="s">
        <v>39</v>
      </c>
      <c r="C56" t="s">
        <v>19</v>
      </c>
      <c r="D56" t="s">
        <v>59</v>
      </c>
      <c r="E56" t="s">
        <v>80</v>
      </c>
      <c r="F56">
        <f t="shared" si="14"/>
        <v>1</v>
      </c>
      <c r="G56">
        <f t="shared" si="15"/>
        <v>1</v>
      </c>
      <c r="H56">
        <f t="shared" si="16"/>
        <v>65</v>
      </c>
      <c r="I56">
        <f t="shared" si="17"/>
        <v>5</v>
      </c>
      <c r="J56">
        <f t="shared" si="18"/>
        <v>0</v>
      </c>
      <c r="K56">
        <f t="shared" si="19"/>
        <v>13000</v>
      </c>
      <c r="L56">
        <f t="shared" si="20"/>
        <v>1</v>
      </c>
      <c r="M56">
        <f t="shared" si="21"/>
        <v>4225</v>
      </c>
      <c r="N56">
        <f t="shared" si="22"/>
        <v>65</v>
      </c>
      <c r="O56">
        <f t="shared" si="23"/>
        <v>13000</v>
      </c>
      <c r="P56">
        <f t="shared" si="24"/>
        <v>845000</v>
      </c>
      <c r="Q56">
        <f t="shared" si="25"/>
        <v>14558.736091491988</v>
      </c>
      <c r="R56">
        <f t="shared" si="26"/>
        <v>9172034.1542661209</v>
      </c>
      <c r="S56">
        <f t="shared" si="27"/>
        <v>21043071.074380171</v>
      </c>
    </row>
    <row r="58" spans="1:19" x14ac:dyDescent="0.2">
      <c r="E58" t="s">
        <v>100</v>
      </c>
      <c r="F58">
        <f>SUM(F2:F56)</f>
        <v>109</v>
      </c>
      <c r="G58">
        <f t="shared" ref="G58:P58" si="28">SUM(G2:G56)</f>
        <v>56</v>
      </c>
      <c r="H58">
        <f t="shared" si="28"/>
        <v>5201</v>
      </c>
      <c r="I58">
        <f t="shared" si="28"/>
        <v>438</v>
      </c>
      <c r="J58">
        <f t="shared" si="28"/>
        <v>194</v>
      </c>
      <c r="K58">
        <f t="shared" si="28"/>
        <v>967300</v>
      </c>
      <c r="L58">
        <f t="shared" si="28"/>
        <v>261</v>
      </c>
      <c r="M58">
        <f t="shared" si="28"/>
        <v>578917</v>
      </c>
      <c r="N58">
        <f t="shared" si="28"/>
        <v>12065</v>
      </c>
      <c r="O58">
        <f t="shared" si="28"/>
        <v>2081550</v>
      </c>
      <c r="P58">
        <f t="shared" si="28"/>
        <v>99078500</v>
      </c>
      <c r="R58">
        <f>SUM(R2:R56)</f>
        <v>677217468.10123146</v>
      </c>
      <c r="S58">
        <f>SUM(S2:S56)</f>
        <v>2616896090.9090905</v>
      </c>
    </row>
    <row r="59" spans="1:19" x14ac:dyDescent="0.2">
      <c r="E59" t="s">
        <v>101</v>
      </c>
      <c r="F59">
        <f>AVERAGE(F2:F56)</f>
        <v>1.9818181818181819</v>
      </c>
      <c r="G59">
        <f t="shared" ref="G59:K59" si="29">AVERAGE(G2:G56)</f>
        <v>1.0181818181818181</v>
      </c>
      <c r="H59">
        <f t="shared" si="29"/>
        <v>94.563636363636363</v>
      </c>
      <c r="I59">
        <f t="shared" si="29"/>
        <v>7.9636363636363638</v>
      </c>
      <c r="J59">
        <f t="shared" si="29"/>
        <v>3.5272727272727273</v>
      </c>
      <c r="K59">
        <f t="shared" si="29"/>
        <v>17587.272727272728</v>
      </c>
    </row>
    <row r="60" spans="1:19" x14ac:dyDescent="0.2">
      <c r="E60" t="s">
        <v>102</v>
      </c>
      <c r="F60">
        <f>_xlfn.VAR.S(F2:F56)</f>
        <v>0.83299663299663274</v>
      </c>
      <c r="G60">
        <f t="shared" ref="G60:K60" si="30">_xlfn.VAR.S(G2:G56)</f>
        <v>1.8181818181818226E-2</v>
      </c>
      <c r="H60">
        <f t="shared" si="30"/>
        <v>1612.8060606060608</v>
      </c>
      <c r="I60">
        <f t="shared" si="30"/>
        <v>111.29494949494949</v>
      </c>
      <c r="J60">
        <f t="shared" si="30"/>
        <v>12.735353535353536</v>
      </c>
      <c r="K60">
        <f t="shared" si="30"/>
        <v>48461038.720538706</v>
      </c>
      <c r="R60" t="s">
        <v>105</v>
      </c>
      <c r="S60">
        <f>R58/S58</f>
        <v>0.25878653357840092</v>
      </c>
    </row>
    <row r="61" spans="1:19" x14ac:dyDescent="0.2">
      <c r="E61" t="s">
        <v>103</v>
      </c>
      <c r="F61">
        <f>_xlfn.STDEV.S(F2:F56)</f>
        <v>0.91268649217386399</v>
      </c>
      <c r="G61">
        <f t="shared" ref="G61:K61" si="31">_xlfn.STDEV.S(G2:G56)</f>
        <v>0.13483997249264859</v>
      </c>
      <c r="H61">
        <f t="shared" si="31"/>
        <v>40.159756729916339</v>
      </c>
      <c r="I61">
        <f t="shared" si="31"/>
        <v>10.549642150089712</v>
      </c>
      <c r="J61">
        <f t="shared" si="31"/>
        <v>3.5686627096649994</v>
      </c>
      <c r="K61">
        <f t="shared" si="31"/>
        <v>6961.396319743526</v>
      </c>
    </row>
    <row r="62" spans="1:19" x14ac:dyDescent="0.2">
      <c r="E62" t="s">
        <v>104</v>
      </c>
      <c r="F62">
        <f>CORREL(F2:F56,$K$2:$K$56)</f>
        <v>0.47957060155414977</v>
      </c>
      <c r="G62">
        <f t="shared" ref="G62:K62" si="32">CORREL(G2:G56,$K$2:$K$56)</f>
        <v>0.14624103348809228</v>
      </c>
      <c r="H62">
        <f t="shared" si="32"/>
        <v>0.50389218339986341</v>
      </c>
      <c r="I62">
        <f t="shared" si="32"/>
        <v>-0.30291079848400154</v>
      </c>
      <c r="J62">
        <f t="shared" si="32"/>
        <v>0.41864531965448148</v>
      </c>
      <c r="K62">
        <f t="shared" si="32"/>
        <v>1</v>
      </c>
    </row>
    <row r="63" spans="1:19" x14ac:dyDescent="0.2">
      <c r="E63" t="s">
        <v>105</v>
      </c>
      <c r="F63">
        <f>POWER(F62, 2)</f>
        <v>0.22998796187500908</v>
      </c>
      <c r="G63">
        <f t="shared" ref="G63:K63" si="33">POWER(G62, 2)</f>
        <v>2.1386439875665329E-2</v>
      </c>
      <c r="H63">
        <f t="shared" si="33"/>
        <v>0.25390733249148156</v>
      </c>
      <c r="I63">
        <f t="shared" si="33"/>
        <v>9.1754951838215387E-2</v>
      </c>
      <c r="J63">
        <f t="shared" si="33"/>
        <v>0.17526390366860298</v>
      </c>
      <c r="K63">
        <f t="shared" si="33"/>
        <v>1</v>
      </c>
    </row>
    <row r="71" spans="1:4" x14ac:dyDescent="0.2">
      <c r="A71">
        <v>55</v>
      </c>
      <c r="B71">
        <f>F58</f>
        <v>109</v>
      </c>
      <c r="C71">
        <f>H58</f>
        <v>5201</v>
      </c>
      <c r="D71">
        <f>K58</f>
        <v>967300</v>
      </c>
    </row>
    <row r="72" spans="1:4" x14ac:dyDescent="0.2">
      <c r="A72">
        <f>F58</f>
        <v>109</v>
      </c>
      <c r="B72">
        <f>L58</f>
        <v>261</v>
      </c>
      <c r="C72">
        <f>N58</f>
        <v>12065</v>
      </c>
      <c r="D72">
        <f>O58</f>
        <v>2081550</v>
      </c>
    </row>
    <row r="73" spans="1:4" x14ac:dyDescent="0.2">
      <c r="A73">
        <f>H58</f>
        <v>5201</v>
      </c>
      <c r="B73">
        <f>N58</f>
        <v>12065</v>
      </c>
      <c r="C73">
        <f>M58</f>
        <v>578917</v>
      </c>
      <c r="D73">
        <f>P58</f>
        <v>99078500</v>
      </c>
    </row>
    <row r="76" spans="1:4" x14ac:dyDescent="0.2">
      <c r="A76">
        <f>A71</f>
        <v>55</v>
      </c>
      <c r="B76">
        <f t="shared" ref="B76:D76" si="34">B71</f>
        <v>109</v>
      </c>
      <c r="C76">
        <f t="shared" si="34"/>
        <v>5201</v>
      </c>
      <c r="D76">
        <f t="shared" si="34"/>
        <v>967300</v>
      </c>
    </row>
    <row r="77" spans="1:4" x14ac:dyDescent="0.2">
      <c r="A77">
        <f>A72-($A$72/$A$71)*A71</f>
        <v>0</v>
      </c>
      <c r="B77">
        <f t="shared" ref="B77:D77" si="35">B72-($A$72/$A$71)*B71</f>
        <v>44.98181818181817</v>
      </c>
      <c r="C77">
        <f t="shared" si="35"/>
        <v>1757.5636363636349</v>
      </c>
      <c r="D77">
        <f t="shared" si="35"/>
        <v>164537.27272727271</v>
      </c>
    </row>
    <row r="78" spans="1:4" x14ac:dyDescent="0.2">
      <c r="A78">
        <f>A73</f>
        <v>5201</v>
      </c>
      <c r="B78">
        <f t="shared" ref="B78:D78" si="36">B73</f>
        <v>12065</v>
      </c>
      <c r="C78">
        <f t="shared" si="36"/>
        <v>578917</v>
      </c>
      <c r="D78">
        <f t="shared" si="36"/>
        <v>99078500</v>
      </c>
    </row>
    <row r="81" spans="1:4" x14ac:dyDescent="0.2">
      <c r="A81">
        <f>A76</f>
        <v>55</v>
      </c>
      <c r="B81">
        <f t="shared" ref="B81:D81" si="37">B76</f>
        <v>109</v>
      </c>
      <c r="C81">
        <f t="shared" si="37"/>
        <v>5201</v>
      </c>
      <c r="D81">
        <f t="shared" si="37"/>
        <v>967300</v>
      </c>
    </row>
    <row r="82" spans="1:4" x14ac:dyDescent="0.2">
      <c r="A82">
        <f>A77</f>
        <v>0</v>
      </c>
      <c r="B82">
        <f t="shared" ref="B82:D82" si="38">B77</f>
        <v>44.98181818181817</v>
      </c>
      <c r="C82">
        <f t="shared" si="38"/>
        <v>1757.5636363636349</v>
      </c>
      <c r="D82">
        <f t="shared" si="38"/>
        <v>164537.27272727271</v>
      </c>
    </row>
    <row r="83" spans="1:4" x14ac:dyDescent="0.2">
      <c r="A83">
        <f>A78-($A$78/$A$76)*A76</f>
        <v>0</v>
      </c>
      <c r="B83">
        <f t="shared" ref="B83:D83" si="39">B78-($A$78/$A$76)*B76</f>
        <v>1757.5636363636368</v>
      </c>
      <c r="C83">
        <f t="shared" si="39"/>
        <v>87091.527272727282</v>
      </c>
      <c r="D83">
        <f t="shared" si="39"/>
        <v>7607094.5454545468</v>
      </c>
    </row>
    <row r="86" spans="1:4" x14ac:dyDescent="0.2">
      <c r="A86">
        <f>A81</f>
        <v>55</v>
      </c>
      <c r="B86">
        <f t="shared" ref="B86:D86" si="40">B81</f>
        <v>109</v>
      </c>
      <c r="C86">
        <f t="shared" si="40"/>
        <v>5201</v>
      </c>
      <c r="D86">
        <f t="shared" si="40"/>
        <v>967300</v>
      </c>
    </row>
    <row r="87" spans="1:4" x14ac:dyDescent="0.2">
      <c r="A87">
        <f>A82</f>
        <v>0</v>
      </c>
      <c r="B87">
        <f t="shared" ref="B87:D87" si="41">B82</f>
        <v>44.98181818181817</v>
      </c>
      <c r="C87">
        <f t="shared" si="41"/>
        <v>1757.5636363636349</v>
      </c>
      <c r="D87">
        <f t="shared" si="41"/>
        <v>164537.27272727271</v>
      </c>
    </row>
    <row r="88" spans="1:4" x14ac:dyDescent="0.2">
      <c r="A88">
        <f>A83-($B$83/$B$82)*A82</f>
        <v>0</v>
      </c>
      <c r="B88">
        <f t="shared" ref="B88:D88" si="42">B83-($B$83/$B$82)*B82</f>
        <v>0</v>
      </c>
      <c r="C88">
        <f t="shared" si="42"/>
        <v>18418.670978173031</v>
      </c>
      <c r="D88">
        <f t="shared" si="42"/>
        <v>1178169.7251414703</v>
      </c>
    </row>
    <row r="91" spans="1:4" x14ac:dyDescent="0.2">
      <c r="A91">
        <f>A86</f>
        <v>55</v>
      </c>
      <c r="B91">
        <f t="shared" ref="B91:D91" si="43">B86</f>
        <v>109</v>
      </c>
      <c r="C91">
        <f t="shared" si="43"/>
        <v>5201</v>
      </c>
      <c r="D91">
        <f t="shared" si="43"/>
        <v>967300</v>
      </c>
    </row>
    <row r="92" spans="1:4" x14ac:dyDescent="0.2">
      <c r="A92">
        <f>A87-($C$87/$C$88)*A88</f>
        <v>0</v>
      </c>
      <c r="B92">
        <f t="shared" ref="B92:D92" si="44">B87-($C$87/$C$88)*B88</f>
        <v>44.98181818181817</v>
      </c>
      <c r="C92">
        <f t="shared" si="44"/>
        <v>0</v>
      </c>
      <c r="D92">
        <f t="shared" si="44"/>
        <v>52112.860084956061</v>
      </c>
    </row>
    <row r="93" spans="1:4" x14ac:dyDescent="0.2">
      <c r="A93">
        <f>A88</f>
        <v>0</v>
      </c>
      <c r="B93">
        <f t="shared" ref="B93:D93" si="45">B88</f>
        <v>0</v>
      </c>
      <c r="C93">
        <f t="shared" si="45"/>
        <v>18418.670978173031</v>
      </c>
      <c r="D93">
        <f t="shared" si="45"/>
        <v>1178169.7251414703</v>
      </c>
    </row>
    <row r="96" spans="1:4" x14ac:dyDescent="0.2">
      <c r="A96">
        <f>A91-($C$91/$C$93)*A93</f>
        <v>55</v>
      </c>
      <c r="B96">
        <f t="shared" ref="B96:D96" si="46">B91-($C$91/$C$93)*B93</f>
        <v>109</v>
      </c>
      <c r="C96">
        <f t="shared" si="46"/>
        <v>0</v>
      </c>
      <c r="D96">
        <f t="shared" si="46"/>
        <v>634612.5467237921</v>
      </c>
    </row>
    <row r="97" spans="1:5" x14ac:dyDescent="0.2">
      <c r="A97">
        <f>A92</f>
        <v>0</v>
      </c>
      <c r="B97">
        <f t="shared" ref="B97:D97" si="47">B92</f>
        <v>44.98181818181817</v>
      </c>
      <c r="C97">
        <f t="shared" si="47"/>
        <v>0</v>
      </c>
      <c r="D97">
        <f t="shared" si="47"/>
        <v>52112.860084956061</v>
      </c>
    </row>
    <row r="98" spans="1:5" x14ac:dyDescent="0.2">
      <c r="A98">
        <f>A93</f>
        <v>0</v>
      </c>
      <c r="B98">
        <f t="shared" ref="B98:D98" si="48">B93</f>
        <v>0</v>
      </c>
      <c r="C98">
        <f t="shared" si="48"/>
        <v>18418.670978173031</v>
      </c>
      <c r="D98">
        <f t="shared" si="48"/>
        <v>1178169.7251414703</v>
      </c>
    </row>
    <row r="101" spans="1:5" x14ac:dyDescent="0.2">
      <c r="A101">
        <f>A96-($B$96/$B$97)*A97</f>
        <v>55</v>
      </c>
      <c r="B101">
        <f t="shared" ref="B101:D101" si="49">B96-($B$96/$B$97)*B97</f>
        <v>0</v>
      </c>
      <c r="C101">
        <f t="shared" si="49"/>
        <v>0</v>
      </c>
      <c r="D101">
        <f t="shared" si="49"/>
        <v>508332.59676044865</v>
      </c>
    </row>
    <row r="102" spans="1:5" x14ac:dyDescent="0.2">
      <c r="A102">
        <f>A97</f>
        <v>0</v>
      </c>
      <c r="B102">
        <f t="shared" ref="B102:D102" si="50">B97</f>
        <v>44.98181818181817</v>
      </c>
      <c r="C102">
        <f t="shared" si="50"/>
        <v>0</v>
      </c>
      <c r="D102">
        <f t="shared" si="50"/>
        <v>52112.860084956061</v>
      </c>
    </row>
    <row r="103" spans="1:5" x14ac:dyDescent="0.2">
      <c r="A103">
        <f>A98</f>
        <v>0</v>
      </c>
      <c r="B103">
        <f t="shared" ref="B103:D103" si="51">B98</f>
        <v>0</v>
      </c>
      <c r="C103">
        <f t="shared" si="51"/>
        <v>18418.670978173031</v>
      </c>
      <c r="D103">
        <f t="shared" si="51"/>
        <v>1178169.7251414703</v>
      </c>
    </row>
    <row r="106" spans="1:5" x14ac:dyDescent="0.2">
      <c r="A106">
        <f>A101/$A$101</f>
        <v>1</v>
      </c>
      <c r="B106">
        <f t="shared" ref="B106:D106" si="52">B101/$A$101</f>
        <v>0</v>
      </c>
      <c r="C106">
        <f t="shared" si="52"/>
        <v>0</v>
      </c>
      <c r="D106">
        <f t="shared" si="52"/>
        <v>9242.4108501899755</v>
      </c>
      <c r="E106" t="s">
        <v>111</v>
      </c>
    </row>
    <row r="107" spans="1:5" x14ac:dyDescent="0.2">
      <c r="A107">
        <f>A102/$B$102</f>
        <v>0</v>
      </c>
      <c r="B107">
        <f t="shared" ref="B107:D107" si="53">B102/$B$102</f>
        <v>1</v>
      </c>
      <c r="C107">
        <f t="shared" si="53"/>
        <v>0</v>
      </c>
      <c r="D107">
        <f t="shared" si="53"/>
        <v>1158.5316510398482</v>
      </c>
      <c r="E107" t="s">
        <v>112</v>
      </c>
    </row>
    <row r="108" spans="1:5" x14ac:dyDescent="0.2">
      <c r="A108">
        <f>A103/$C$103</f>
        <v>0</v>
      </c>
      <c r="B108">
        <f t="shared" ref="B108:D108" si="54">B103/$C$103</f>
        <v>0</v>
      </c>
      <c r="C108">
        <f t="shared" si="54"/>
        <v>1</v>
      </c>
      <c r="D108">
        <f t="shared" si="54"/>
        <v>63.966055234802525</v>
      </c>
      <c r="E108" t="s">
        <v>113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6ABA-FB41-CF49-9BA4-06AC45E298B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A C A g A + 1 a m W H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D 7 V q Z Y v z w a B 3 I B A A A q A w A A E w A A A E Z v c m 1 1 b G F z L 1 N l Y 3 R p b 2 4 x L m 2 F U j 1 v w j A Q 3 Z H 4 D y e z B C k J 0 A I L 6 l B B q 3 Z r F T p V H Y x z E B f H j u w L l K L + 9 z q E C o m v T t H 7 y P O 7 s x 0 K k k Z D U n 9 7 o 2 a j 2 X A Z t 5 h C i 2 V Y O I m 5 4 k s I e o M 2 g z t Q S A 2 A x J R W o I d j t 4 o n R p Q 5 a g o e p c J 4 b D R 5 4 A L W e X N o X e e T z 2 a 8 M z F r r Q x P X e c o N B Z u x d o h v E 9 Q y V w S W h / L Q h b C 2 K g y 1 8 7 D X j + E B y 1 M K v X C w + G g 2 + 2 F 8 F o a w o Q 2 q i p y A L H v 9 N E O f c s W e 7 E m 9 3 w K G f L U l 6 k m m P K Z N + 2 V p 5 o P 6 o F 8 i z 1 / r 1 Q i u O K 2 O p 5 s i X + J 4 4 z r h Q 8 U u 3 J A m w I P o V P L t Z s b m 9 f V p 1 5 0 w Z k W I W y 3 T O a L S E m 9 h M z i 3 F N V F B B + 0 Y + X W Z E Z M p E w p S a v P W s a 9 u M q b y c q 6 S h a S V x H h Z U C T 3 4 + 6 C m n M z L O 6 Y Q U q N T m P A s 3 F / j b C 3 z / S q N 6 B 1 c M y g h e v c U T S 7 W w t S 3 O 7 y v D S P H v T S R z v k B w V v z v O B r r p 9 2 Q + u I d j 3 4 B U E s D B B Q A A A g I A P t W p l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+ 1 a m W H n 2 d L G k A A A A 9 g A A A B I A A A A A A A A A A A A A A K S B A A A A A E N v b m Z p Z y 9 Q Y W N r Y W d l L n h t b F B L A Q I U A x Q A A A g I A P t W p l i / P B o H c g E A A C o D A A A T A A A A A A A A A A A A A A C k g d Q A A A B G b 3 J t d W x h c y 9 T Z W N 0 a W 9 u M S 5 t U E s B A h Q D F A A A C A g A + 1 a m W A / K 6 a u k A A A A 6 Q A A A B M A A A A A A A A A A A A A A K S B d w I A A F t D b 2 5 0 Z W 5 0 X 1 R 5 c G V z X S 5 4 b W x Q S w U G A A A A A A M A A w D C A A A A T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h I A A A A A A A A c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o Z X B z a W V t b G F r J T I w J T I 4 M T U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W M w Y z Y 1 N S 1 l Y j I y L T R h Z D g t Y W Z m N y 0 y M D Q 3 Y j Z i O G M w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V w c 2 l l b W x h a 1 9 f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Z U M D c 6 N T U 6 N T U u N z M w N T Q 0 M F o i I C 8 + P E V u d H J 5 I F R 5 c G U 9 I k Z p b G x D b 2 x 1 b W 5 U e X B l c y I g V m F s d W U 9 I n N C Z 0 1 H Q m d Z R 0 J n W U d C Z 1 l H Q m d Z P S I g L z 4 8 R W 5 0 c n k g V H l w Z T 0 i R m l s b E N v b H V t b k 5 h b W V z I i B W Y W x 1 Z T 0 i c 1 s m c X V v d D t p b W c t b G l u a y B o c m V m J n F 1 b 3 Q 7 L C Z x d W 9 0 O 3 B o b 3 R v L W N v d W 5 0 J n F 1 b 3 Q 7 L C Z x d W 9 0 O 2 x p c 3 Q t d m l l d y 1 w c m l j Z S Z x d W 9 0 O y w m c X V v d D t s a X N 0 L X Z p Z X c t Z G F 0 Z S Z x d W 9 0 O y w m c X V v d D t s Z W Z 0 J n F 1 b 3 Q 7 L C Z x d W 9 0 O 2 N l b G x 5 J n F 1 b 3 Q 7 L C Z x d W 9 0 O 2 N l b G x 5 I D I m c X V v d D s s J n F 1 b 3 Q 7 Y 2 V s b H k g M y Z x d W 9 0 O y w m c X V v d D t j Z W x s e S A 0 J n F 1 b 3 Q 7 L C Z x d W 9 0 O 2 x p c 3 Q t d m l l d y 1 o Z W F k Z X I m c X V v d D s s J n F 1 b 3 Q 7 b G l z d C 1 2 a W V 3 L W x v Y 2 F 0 a W 9 u J n F 1 b 3 Q 7 L C Z x d W 9 0 O 2 l t Z y 1 3 c n A g a H J l Z i Z x d W 9 0 O y w m c X V v d D t o Z S 1 s Y X p 5 L W l t Y W d l I H N y Y y Z x d W 9 0 O y w m c X V v d D t o Z S 1 s Y X p 5 L W l t Y W d l I H N y Y y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c H N p Z W 1 s Y W s g K D E 1 K S 9 B d X R v U m V t b 3 Z l Z E N v b H V t b n M x L n t p b W c t b G l u a y B o c m V m L D B 9 J n F 1 b 3 Q 7 L C Z x d W 9 0 O 1 N l Y 3 R p b 2 4 x L 2 h l c H N p Z W 1 s Y W s g K D E 1 K S 9 B d X R v U m V t b 3 Z l Z E N v b H V t b n M x L n t w a G 9 0 b y 1 j b 3 V u d C w x f S Z x d W 9 0 O y w m c X V v d D t T Z W N 0 a W 9 u M S 9 o Z X B z a W V t b G F r I C g x N S k v Q X V 0 b 1 J l b W 9 2 Z W R D b 2 x 1 b W 5 z M S 5 7 b G l z d C 1 2 a W V 3 L X B y a W N l L D J 9 J n F 1 b 3 Q 7 L C Z x d W 9 0 O 1 N l Y 3 R p b 2 4 x L 2 h l c H N p Z W 1 s Y W s g K D E 1 K S 9 B d X R v U m V t b 3 Z l Z E N v b H V t b n M x L n t s a X N 0 L X Z p Z X c t Z G F 0 Z S w z f S Z x d W 9 0 O y w m c X V v d D t T Z W N 0 a W 9 u M S 9 o Z X B z a W V t b G F r I C g x N S k v Q X V 0 b 1 J l b W 9 2 Z W R D b 2 x 1 b W 5 z M S 5 7 b G V m d C w 0 f S Z x d W 9 0 O y w m c X V v d D t T Z W N 0 a W 9 u M S 9 o Z X B z a W V t b G F r I C g x N S k v Q X V 0 b 1 J l b W 9 2 Z W R D b 2 x 1 b W 5 z M S 5 7 Y 2 V s b H k s N X 0 m c X V v d D s s J n F 1 b 3 Q 7 U 2 V j d G l v b j E v a G V w c 2 l l b W x h a y A o M T U p L 0 F 1 d G 9 S Z W 1 v d m V k Q 2 9 s d W 1 u c z E u e 2 N l b G x 5 I D I s N n 0 m c X V v d D s s J n F 1 b 3 Q 7 U 2 V j d G l v b j E v a G V w c 2 l l b W x h a y A o M T U p L 0 F 1 d G 9 S Z W 1 v d m V k Q 2 9 s d W 1 u c z E u e 2 N l b G x 5 I D M s N 3 0 m c X V v d D s s J n F 1 b 3 Q 7 U 2 V j d G l v b j E v a G V w c 2 l l b W x h a y A o M T U p L 0 F 1 d G 9 S Z W 1 v d m V k Q 2 9 s d W 1 u c z E u e 2 N l b G x 5 I D Q s O H 0 m c X V v d D s s J n F 1 b 3 Q 7 U 2 V j d G l v b j E v a G V w c 2 l l b W x h a y A o M T U p L 0 F 1 d G 9 S Z W 1 v d m V k Q 2 9 s d W 1 u c z E u e 2 x p c 3 Q t d m l l d y 1 o Z W F k Z X I s O X 0 m c X V v d D s s J n F 1 b 3 Q 7 U 2 V j d G l v b j E v a G V w c 2 l l b W x h a y A o M T U p L 0 F 1 d G 9 S Z W 1 v d m V k Q 2 9 s d W 1 u c z E u e 2 x p c 3 Q t d m l l d y 1 s b 2 N h d G l v b i w x M H 0 m c X V v d D s s J n F 1 b 3 Q 7 U 2 V j d G l v b j E v a G V w c 2 l l b W x h a y A o M T U p L 0 F 1 d G 9 S Z W 1 v d m V k Q 2 9 s d W 1 u c z E u e 2 l t Z y 1 3 c n A g a H J l Z i w x M X 0 m c X V v d D s s J n F 1 b 3 Q 7 U 2 V j d G l v b j E v a G V w c 2 l l b W x h a y A o M T U p L 0 F 1 d G 9 S Z W 1 v d m V k Q 2 9 s d W 1 u c z E u e 2 h l L W x h e n k t a W 1 h Z 2 U g c 3 J j L D E y f S Z x d W 9 0 O y w m c X V v d D t T Z W N 0 a W 9 u M S 9 o Z X B z a W V t b G F r I C g x N S k v Q X V 0 b 1 J l b W 9 2 Z W R D b 2 x 1 b W 5 z M S 5 7 a G U t b G F 6 e S 1 p b W F n Z S B z c m M g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h l c H N p Z W 1 s Y W s g K D E 1 K S 9 B d X R v U m V t b 3 Z l Z E N v b H V t b n M x L n t p b W c t b G l u a y B o c m V m L D B 9 J n F 1 b 3 Q 7 L C Z x d W 9 0 O 1 N l Y 3 R p b 2 4 x L 2 h l c H N p Z W 1 s Y W s g K D E 1 K S 9 B d X R v U m V t b 3 Z l Z E N v b H V t b n M x L n t w a G 9 0 b y 1 j b 3 V u d C w x f S Z x d W 9 0 O y w m c X V v d D t T Z W N 0 a W 9 u M S 9 o Z X B z a W V t b G F r I C g x N S k v Q X V 0 b 1 J l b W 9 2 Z W R D b 2 x 1 b W 5 z M S 5 7 b G l z d C 1 2 a W V 3 L X B y a W N l L D J 9 J n F 1 b 3 Q 7 L C Z x d W 9 0 O 1 N l Y 3 R p b 2 4 x L 2 h l c H N p Z W 1 s Y W s g K D E 1 K S 9 B d X R v U m V t b 3 Z l Z E N v b H V t b n M x L n t s a X N 0 L X Z p Z X c t Z G F 0 Z S w z f S Z x d W 9 0 O y w m c X V v d D t T Z W N 0 a W 9 u M S 9 o Z X B z a W V t b G F r I C g x N S k v Q X V 0 b 1 J l b W 9 2 Z W R D b 2 x 1 b W 5 z M S 5 7 b G V m d C w 0 f S Z x d W 9 0 O y w m c X V v d D t T Z W N 0 a W 9 u M S 9 o Z X B z a W V t b G F r I C g x N S k v Q X V 0 b 1 J l b W 9 2 Z W R D b 2 x 1 b W 5 z M S 5 7 Y 2 V s b H k s N X 0 m c X V v d D s s J n F 1 b 3 Q 7 U 2 V j d G l v b j E v a G V w c 2 l l b W x h a y A o M T U p L 0 F 1 d G 9 S Z W 1 v d m V k Q 2 9 s d W 1 u c z E u e 2 N l b G x 5 I D I s N n 0 m c X V v d D s s J n F 1 b 3 Q 7 U 2 V j d G l v b j E v a G V w c 2 l l b W x h a y A o M T U p L 0 F 1 d G 9 S Z W 1 v d m V k Q 2 9 s d W 1 u c z E u e 2 N l b G x 5 I D M s N 3 0 m c X V v d D s s J n F 1 b 3 Q 7 U 2 V j d G l v b j E v a G V w c 2 l l b W x h a y A o M T U p L 0 F 1 d G 9 S Z W 1 v d m V k Q 2 9 s d W 1 u c z E u e 2 N l b G x 5 I D Q s O H 0 m c X V v d D s s J n F 1 b 3 Q 7 U 2 V j d G l v b j E v a G V w c 2 l l b W x h a y A o M T U p L 0 F 1 d G 9 S Z W 1 v d m V k Q 2 9 s d W 1 u c z E u e 2 x p c 3 Q t d m l l d y 1 o Z W F k Z X I s O X 0 m c X V v d D s s J n F 1 b 3 Q 7 U 2 V j d G l v b j E v a G V w c 2 l l b W x h a y A o M T U p L 0 F 1 d G 9 S Z W 1 v d m V k Q 2 9 s d W 1 u c z E u e 2 x p c 3 Q t d m l l d y 1 s b 2 N h d G l v b i w x M H 0 m c X V v d D s s J n F 1 b 3 Q 7 U 2 V j d G l v b j E v a G V w c 2 l l b W x h a y A o M T U p L 0 F 1 d G 9 S Z W 1 v d m V k Q 2 9 s d W 1 u c z E u e 2 l t Z y 1 3 c n A g a H J l Z i w x M X 0 m c X V v d D s s J n F 1 b 3 Q 7 U 2 V j d G l v b j E v a G V w c 2 l l b W x h a y A o M T U p L 0 F 1 d G 9 S Z W 1 v d m V k Q 2 9 s d W 1 u c z E u e 2 h l L W x h e n k t a W 1 h Z 2 U g c 3 J j L D E y f S Z x d W 9 0 O y w m c X V v d D t T Z W N 0 a W 9 u M S 9 o Z X B z a W V t b G F r I C g x N S k v Q X V 0 b 1 J l b W 9 2 Z W R D b 2 x 1 b W 5 z M S 5 7 a G U t b G F 6 e S 1 p b W F n Z S B z c m M g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c H N p Z W 1 s Y W s l M j A l M j g x N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B z a W V t b G F r J T I w J T I 4 M T U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w c 2 l l b W x h a y U y M C U y O D E 1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U b K q o R b Y D o w w D Q Y J K o Z I h v c N A Q E B B Q A E g g I A U 8 k t J + m c i v c 2 U y a 6 p B e I 8 o s D 0 I z / o B 7 v b 0 D 5 T n 4 H M q d A 6 a R C / Z + 7 g J 6 u E h 2 L Y L + 5 g Q l i F f w E W E 5 A P 0 9 n m 9 O r 9 / C H i Y i f 4 G x g x 7 E U 2 7 1 M / P u s O K s a u t 7 R D b / T L V K H 4 c V t Z d b t r 2 N T Z 1 q K N T H 5 Z W 3 W 8 T m 7 J P 7 O j 3 W z 3 r q C u h N 4 b w z m W w Z R 2 M v V D 1 P Q q L H f r E 6 P p K 2 I 5 K 6 f N 1 T v z G T S 1 R U p g N M 5 j l v a K Z D f c B u 4 u o g Q B s Y o P I d A 4 i z Y M F p Q u / s Y O D C 8 S z 2 v 2 l G 8 n x 4 x i v R G N 4 M E l y v y j H k 4 i e u 6 T / b 1 n m U G 6 E x a i 2 a / h e b Y Z 6 x E c h i C F k g Z N T h + w R C Y j 2 n f x C 0 T m + w a A 1 R A f w J 1 t i D q x 3 + D w L z y X B z Y n u Q N E f m W c 4 8 3 R G a K t s 1 u S F j 4 4 6 A e 6 w c Z p R I 4 U n R u L b q R b I s g + a 4 u W 6 c 1 g 1 E 6 T b 0 x n X 8 g 9 q F M R B I 7 t Z G I D 8 E V k 8 E o I 7 x m V / o h y e V D F n G 4 v O o j 7 F U k E 2 x j x r R Y T 2 j L t P 8 N C N i x n 4 3 G 5 p Q W e h U V k o + e X r Q N z p s C p O F w 9 b g + p O X E V J b c 1 n T b r f 5 Q n U 9 c H 1 D P h g l D v p i Q 1 0 y / U c 3 1 M 5 V W U O Q b F d c N F r J n Y + Y b D s D s U O e D / p 2 L s g U y X y 4 i o R 1 C G D L B e + t H y 3 T l r q l v Y N 3 K 5 z R Q L p M o h G c 5 O 6 + z I 6 n Q 2 Q f I E 0 q P L 6 g J w M S q b p 3 h G Z / H m 0 r A + V c w f A Y J K o Z I h v c N A Q c B M B 0 G C W C G S A F l A w Q B K g Q Q 4 s g S T K A l c i e f 3 C Q 1 B i u l X Y B Q + A C T Z 9 w K 1 6 3 2 a c Z C C D K + y R p R M 3 I r 3 X k u a C v s F i S Z q U r 8 K g c k 9 3 / 5 W N u A 9 r r Q g 1 p i p B A s 5 v V t S C P k D T L G O S Q r J 6 Z e N k H X / e i T c M R B 7 J b Z t V E = < / D a t a M a s h u p > 
</file>

<file path=customXml/itemProps1.xml><?xml version="1.0" encoding="utf-8"?>
<ds:datastoreItem xmlns:ds="http://schemas.openxmlformats.org/officeDocument/2006/customXml" ds:itemID="{3AAB3809-3C5F-6D48-B7B2-FC02C10A61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hepsiemlak (15)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CANBULA</dc:creator>
  <cp:lastModifiedBy>Bora CANBULA</cp:lastModifiedBy>
  <dcterms:created xsi:type="dcterms:W3CDTF">2024-05-06T07:54:34Z</dcterms:created>
  <dcterms:modified xsi:type="dcterms:W3CDTF">2024-05-06T15:52:11Z</dcterms:modified>
</cp:coreProperties>
</file>