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Alii98/Downloads/"/>
    </mc:Choice>
  </mc:AlternateContent>
  <bookViews>
    <workbookView xWindow="0" yWindow="0" windowWidth="28800" windowHeight="18000" tabRatio="500" activeTab="1"/>
  </bookViews>
  <sheets>
    <sheet name="Model Inputs" sheetId="1" r:id="rId1"/>
    <sheet name="Profit and Loss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2" l="1"/>
  <c r="C58" i="2"/>
  <c r="D58" i="2"/>
  <c r="E58" i="2"/>
  <c r="F58" i="2"/>
  <c r="B48" i="2"/>
  <c r="B51" i="2"/>
  <c r="B60" i="2"/>
  <c r="B12" i="2"/>
  <c r="B13" i="2"/>
  <c r="B14" i="2"/>
  <c r="B15" i="2"/>
  <c r="B17" i="2"/>
  <c r="B26" i="2"/>
  <c r="B28" i="2"/>
  <c r="B37" i="2"/>
  <c r="B39" i="2"/>
  <c r="B64" i="2"/>
  <c r="B67" i="2"/>
  <c r="B69" i="2"/>
  <c r="C4" i="2"/>
  <c r="C12" i="2"/>
  <c r="D4" i="2"/>
  <c r="D12" i="2"/>
  <c r="E4" i="2"/>
  <c r="E12" i="2"/>
  <c r="F4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F17" i="2"/>
  <c r="C5" i="2"/>
  <c r="C26" i="2"/>
  <c r="D5" i="2"/>
  <c r="D26" i="2"/>
  <c r="E5" i="2"/>
  <c r="E26" i="2"/>
  <c r="F5" i="2"/>
  <c r="F26" i="2"/>
  <c r="F28" i="2"/>
  <c r="F37" i="2"/>
  <c r="F39" i="2"/>
  <c r="C45" i="2"/>
  <c r="D45" i="2"/>
  <c r="E45" i="2"/>
  <c r="F45" i="2"/>
  <c r="C47" i="2"/>
  <c r="D47" i="2"/>
  <c r="E47" i="2"/>
  <c r="F47" i="2"/>
  <c r="F48" i="2"/>
  <c r="C49" i="2"/>
  <c r="D49" i="2"/>
  <c r="E49" i="2"/>
  <c r="F49" i="2"/>
  <c r="F51" i="2"/>
  <c r="F60" i="2"/>
  <c r="F64" i="2"/>
  <c r="F67" i="2"/>
  <c r="F69" i="2"/>
  <c r="E17" i="2"/>
  <c r="E28" i="2"/>
  <c r="E37" i="2"/>
  <c r="E39" i="2"/>
  <c r="E48" i="2"/>
  <c r="E51" i="2"/>
  <c r="E60" i="2"/>
  <c r="E64" i="2"/>
  <c r="E67" i="2"/>
  <c r="E69" i="2"/>
  <c r="D17" i="2"/>
  <c r="D28" i="2"/>
  <c r="D37" i="2"/>
  <c r="D39" i="2"/>
  <c r="D48" i="2"/>
  <c r="D51" i="2"/>
  <c r="D60" i="2"/>
  <c r="D64" i="2"/>
  <c r="D67" i="2"/>
  <c r="D69" i="2"/>
  <c r="C17" i="2"/>
  <c r="C28" i="2"/>
  <c r="C37" i="2"/>
  <c r="C39" i="2"/>
  <c r="C48" i="2"/>
  <c r="C51" i="2"/>
  <c r="C60" i="2"/>
  <c r="C64" i="2"/>
  <c r="C67" i="2"/>
  <c r="C69" i="2"/>
  <c r="B24" i="2"/>
  <c r="C24" i="2"/>
  <c r="D24" i="2"/>
  <c r="E24" i="2"/>
  <c r="F24" i="2"/>
  <c r="A24" i="2"/>
  <c r="B23" i="2"/>
  <c r="C23" i="2"/>
  <c r="D23" i="2"/>
  <c r="E23" i="2"/>
  <c r="F23" i="2"/>
  <c r="A23" i="2"/>
  <c r="B22" i="2"/>
  <c r="C22" i="2"/>
  <c r="D22" i="2"/>
  <c r="E22" i="2"/>
  <c r="F22" i="2"/>
  <c r="A22" i="2"/>
  <c r="B21" i="2"/>
  <c r="C21" i="2"/>
  <c r="D21" i="2"/>
  <c r="E21" i="2"/>
  <c r="F21" i="2"/>
  <c r="A21" i="2"/>
  <c r="A15" i="2"/>
  <c r="A14" i="2"/>
  <c r="A13" i="2"/>
  <c r="A12" i="2"/>
  <c r="B5" i="2"/>
  <c r="B4" i="2"/>
  <c r="D7" i="1"/>
  <c r="D16" i="1"/>
  <c r="D8" i="1"/>
  <c r="D17" i="1"/>
  <c r="D9" i="1"/>
  <c r="D18" i="1"/>
  <c r="D10" i="1"/>
  <c r="D19" i="1"/>
  <c r="D21" i="1"/>
  <c r="A19" i="1"/>
  <c r="A18" i="1"/>
  <c r="A17" i="1"/>
  <c r="A16" i="1"/>
  <c r="D12" i="1"/>
</calcChain>
</file>

<file path=xl/sharedStrings.xml><?xml version="1.0" encoding="utf-8"?>
<sst xmlns="http://schemas.openxmlformats.org/spreadsheetml/2006/main" count="69" uniqueCount="64">
  <si>
    <t>5-YEAR FINANCIAL PLAN</t>
  </si>
  <si>
    <t>FORECASTED REVENUE</t>
  </si>
  <si>
    <t>Units sold 
annually</t>
  </si>
  <si>
    <t>Average
price per unit</t>
  </si>
  <si>
    <t>Annual revenue 
per product</t>
  </si>
  <si>
    <t>BI Software License</t>
  </si>
  <si>
    <t>Entrada Annual Contract</t>
  </si>
  <si>
    <t>BI Annual Contract</t>
  </si>
  <si>
    <t>Plugins</t>
  </si>
  <si>
    <t>TOTAL OF FORECASTED REVENUE</t>
  </si>
  <si>
    <t>COST OF GOODS SOLD</t>
  </si>
  <si>
    <t>Expected 
gross margin</t>
  </si>
  <si>
    <t>Annual cost of 
goods sold</t>
  </si>
  <si>
    <t>TOATL COST OF GOODS SOLD</t>
  </si>
  <si>
    <t>ANNUAL MAINTENANCE, REPAIR AND OVERHAUL</t>
  </si>
  <si>
    <t>Factor (%) on capital equipment</t>
  </si>
  <si>
    <t>ASSET DEPRECIATION</t>
  </si>
  <si>
    <t>Number of Years</t>
  </si>
  <si>
    <t>TAX</t>
  </si>
  <si>
    <t>Annual Tax Rate</t>
  </si>
  <si>
    <t>INFLATION</t>
  </si>
  <si>
    <t>Annual Inflation Rate</t>
  </si>
  <si>
    <t>PRODUCT PRICE INCREASE</t>
  </si>
  <si>
    <t>Annual Price Increase</t>
  </si>
  <si>
    <t>Operating expenses</t>
  </si>
  <si>
    <t>Sales and marketing</t>
  </si>
  <si>
    <t>Payroll and Payroll Tax</t>
  </si>
  <si>
    <t>Maintenance, repair, and overhaul</t>
  </si>
  <si>
    <t>Other</t>
  </si>
  <si>
    <t>Total operating expenses</t>
  </si>
  <si>
    <t>Non-Recurring Expenses</t>
  </si>
  <si>
    <t>Unexpected Expenses</t>
  </si>
  <si>
    <t>Other expenses</t>
  </si>
  <si>
    <t>Total Non-Recurring Expenses</t>
  </si>
  <si>
    <t>TOTAL EXPENSES</t>
  </si>
  <si>
    <t>TAXES</t>
  </si>
  <si>
    <t>Income Tax</t>
  </si>
  <si>
    <t>Other Tax (specify)</t>
  </si>
  <si>
    <t>TOTAL TAXES</t>
  </si>
  <si>
    <t>NET PROFIT</t>
  </si>
  <si>
    <t>PROFIT AND LOSS PROJECTION</t>
  </si>
  <si>
    <t>PROFIT AND LOSS ASSUMPTION</t>
  </si>
  <si>
    <t>Year 1</t>
  </si>
  <si>
    <t>Year 2</t>
  </si>
  <si>
    <t>Year 3</t>
  </si>
  <si>
    <t>Year 4</t>
  </si>
  <si>
    <t>Year 5</t>
  </si>
  <si>
    <t>Annual cumulative price (revenue) increase</t>
  </si>
  <si>
    <t>Annual cumulative inflation (expense) increase</t>
  </si>
  <si>
    <t>INCOME</t>
  </si>
  <si>
    <t>Revenue</t>
  </si>
  <si>
    <t>Total revenue</t>
  </si>
  <si>
    <t>Cost of Sales</t>
  </si>
  <si>
    <t>Cost of goods sold</t>
  </si>
  <si>
    <t>Gross Profit</t>
  </si>
  <si>
    <t>Non-Operation Income</t>
  </si>
  <si>
    <t>Rental</t>
  </si>
  <si>
    <t>Interest income</t>
  </si>
  <si>
    <t>Loss (gain) on sale of assets</t>
  </si>
  <si>
    <t xml:space="preserve">Other income </t>
  </si>
  <si>
    <t>Toatal Non-Operation Income</t>
  </si>
  <si>
    <t>TOTAL INCOME</t>
  </si>
  <si>
    <t>EXPENSES</t>
  </si>
  <si>
    <t>Workspace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</si>
</sst>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&quot;$&quot;#,##0_);[Red]\(&quot;$&quot;#,##0\)"/>
    <numFmt numFmtId="166" formatCode="_-* #,##0.00_-;[Red]\-* #,##0.00_-;_-* &quot;-&quot;??_-;_-@_-"/>
    <numFmt numFmtId="169" formatCode="[$$-409]#,##0"/>
  </numFmts>
  <fonts count="12" x14ac:knownFonts="1"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indexed="63"/>
      <name val="Arial"/>
      <family val="2"/>
    </font>
    <font>
      <sz val="14"/>
      <color indexed="9"/>
      <name val="Arial"/>
      <family val="2"/>
    </font>
    <font>
      <sz val="14"/>
      <color indexed="47"/>
      <name val="Arial"/>
      <family val="2"/>
    </font>
    <font>
      <b/>
      <sz val="20"/>
      <name val="Arial"/>
    </font>
    <font>
      <b/>
      <sz val="48"/>
      <name val="Arial"/>
    </font>
    <font>
      <b/>
      <sz val="14"/>
      <color indexed="9"/>
      <name val="Arial"/>
      <family val="2"/>
    </font>
    <font>
      <sz val="14"/>
      <color theme="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/>
      <bottom/>
      <diagonal/>
    </border>
    <border>
      <left/>
      <right/>
      <top style="thick">
        <color indexed="12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ck">
        <color indexed="12"/>
      </top>
      <bottom/>
      <diagonal/>
    </border>
    <border>
      <left/>
      <right style="medium">
        <color auto="1"/>
      </right>
      <top style="thick">
        <color indexed="12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center" vertical="center"/>
    </xf>
    <xf numFmtId="10" fontId="2" fillId="8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4" fontId="2" fillId="3" borderId="0" xfId="0" applyNumberFormat="1" applyFont="1" applyFill="1" applyBorder="1" applyAlignment="1">
      <alignment horizontal="center" vertical="center"/>
    </xf>
    <xf numFmtId="165" fontId="2" fillId="5" borderId="0" xfId="0" applyNumberFormat="1" applyFont="1" applyFill="1" applyBorder="1" applyAlignment="1">
      <alignment horizontal="right" vertical="center"/>
    </xf>
    <xf numFmtId="165" fontId="2" fillId="3" borderId="0" xfId="0" applyNumberFormat="1" applyFont="1" applyFill="1" applyBorder="1" applyAlignment="1">
      <alignment horizontal="right" vertical="center"/>
    </xf>
    <xf numFmtId="166" fontId="2" fillId="3" borderId="0" xfId="0" applyNumberFormat="1" applyFont="1" applyFill="1" applyBorder="1" applyAlignment="1">
      <alignment horizontal="right" vertical="center"/>
    </xf>
    <xf numFmtId="166" fontId="2" fillId="5" borderId="0" xfId="0" applyNumberFormat="1" applyFont="1" applyFill="1" applyBorder="1" applyAlignment="1">
      <alignment horizontal="right" vertical="center"/>
    </xf>
    <xf numFmtId="169" fontId="2" fillId="0" borderId="0" xfId="0" applyNumberFormat="1" applyFont="1" applyFill="1" applyBorder="1" applyAlignment="1">
      <alignment horizontal="right" vertical="center"/>
    </xf>
    <xf numFmtId="169" fontId="2" fillId="5" borderId="0" xfId="0" applyNumberFormat="1" applyFont="1" applyFill="1" applyBorder="1" applyAlignment="1">
      <alignment horizontal="right" vertical="center"/>
    </xf>
    <xf numFmtId="169" fontId="2" fillId="3" borderId="0" xfId="0" applyNumberFormat="1" applyFont="1" applyFill="1" applyBorder="1" applyAlignment="1">
      <alignment horizontal="right" vertical="center"/>
    </xf>
    <xf numFmtId="166" fontId="2" fillId="3" borderId="0" xfId="0" applyNumberFormat="1" applyFont="1" applyFill="1" applyBorder="1" applyAlignment="1">
      <alignment vertical="center"/>
    </xf>
    <xf numFmtId="166" fontId="5" fillId="9" borderId="0" xfId="0" applyNumberFormat="1" applyFont="1" applyFill="1" applyBorder="1" applyAlignment="1">
      <alignment horizontal="right" vertical="center"/>
    </xf>
    <xf numFmtId="166" fontId="2" fillId="0" borderId="5" xfId="0" applyNumberFormat="1" applyFont="1" applyFill="1" applyBorder="1" applyAlignment="1">
      <alignment horizontal="right" vertical="center"/>
    </xf>
    <xf numFmtId="166" fontId="2" fillId="4" borderId="4" xfId="0" applyNumberFormat="1" applyFont="1" applyFill="1" applyBorder="1" applyAlignment="1">
      <alignment horizontal="right" vertical="center"/>
    </xf>
    <xf numFmtId="169" fontId="6" fillId="2" borderId="0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Border="1" applyAlignment="1">
      <alignment horizontal="left" vertical="center" wrapText="1" indent="1"/>
    </xf>
    <xf numFmtId="0" fontId="3" fillId="3" borderId="0" xfId="0" applyFont="1" applyFill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164" fontId="2" fillId="4" borderId="4" xfId="0" applyNumberFormat="1" applyFont="1" applyFill="1" applyBorder="1" applyAlignment="1">
      <alignment horizontal="center" vertical="center"/>
    </xf>
    <xf numFmtId="9" fontId="3" fillId="0" borderId="2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indent="1"/>
    </xf>
    <xf numFmtId="9" fontId="2" fillId="3" borderId="0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9" fontId="9" fillId="2" borderId="0" xfId="0" applyNumberFormat="1" applyFont="1" applyFill="1" applyBorder="1" applyAlignment="1">
      <alignment horizontal="center" vertical="center"/>
    </xf>
    <xf numFmtId="9" fontId="1" fillId="3" borderId="0" xfId="0" applyNumberFormat="1" applyFont="1" applyFill="1" applyBorder="1" applyAlignment="1">
      <alignment horizontal="center" vertical="center"/>
    </xf>
    <xf numFmtId="38" fontId="2" fillId="0" borderId="2" xfId="0" applyNumberFormat="1" applyFont="1" applyFill="1" applyBorder="1" applyAlignment="1">
      <alignment horizontal="center" vertical="center"/>
    </xf>
    <xf numFmtId="38" fontId="2" fillId="3" borderId="0" xfId="0" applyNumberFormat="1" applyFont="1" applyFill="1" applyBorder="1" applyAlignment="1">
      <alignment horizontal="center" vertical="center"/>
    </xf>
    <xf numFmtId="38" fontId="1" fillId="0" borderId="0" xfId="0" applyNumberFormat="1" applyFont="1" applyFill="1" applyBorder="1" applyAlignment="1">
      <alignment horizontal="center" vertical="center"/>
    </xf>
    <xf numFmtId="38" fontId="9" fillId="2" borderId="0" xfId="0" applyNumberFormat="1" applyFont="1" applyFill="1" applyBorder="1" applyAlignment="1">
      <alignment horizontal="center" vertical="center"/>
    </xf>
    <xf numFmtId="38" fontId="1" fillId="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left" vertical="center" indent="1"/>
    </xf>
    <xf numFmtId="9" fontId="3" fillId="3" borderId="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left" vertical="center" indent="1"/>
    </xf>
    <xf numFmtId="9" fontId="2" fillId="0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5" fillId="6" borderId="6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2" fillId="7" borderId="9" xfId="0" quotePrefix="1" applyFont="1" applyFill="1" applyBorder="1" applyAlignment="1">
      <alignment horizontal="left" vertical="center"/>
    </xf>
    <xf numFmtId="0" fontId="2" fillId="7" borderId="10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left" vertical="center" indent="1"/>
    </xf>
    <xf numFmtId="0" fontId="2" fillId="5" borderId="10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left" vertical="center" indent="2"/>
    </xf>
    <xf numFmtId="0" fontId="5" fillId="9" borderId="9" xfId="0" applyFont="1" applyFill="1" applyBorder="1" applyAlignment="1">
      <alignment vertical="center"/>
    </xf>
    <xf numFmtId="0" fontId="5" fillId="9" borderId="10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center" indent="2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166" fontId="10" fillId="2" borderId="15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year-financial-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puts"/>
      <sheetName val="Profit and Loss"/>
      <sheetName val="Balance Sheet"/>
      <sheetName val="Cash Flow"/>
      <sheetName val="Loan Payment Calculator"/>
      <sheetName val="Notes &amp; Assumptions"/>
      <sheetName val="EULA"/>
    </sheetNames>
    <sheetDataSet>
      <sheetData sheetId="0">
        <row r="7">
          <cell r="A7" t="str">
            <v>BI Software License</v>
          </cell>
          <cell r="D7">
            <v>20000</v>
          </cell>
        </row>
        <row r="8">
          <cell r="A8" t="str">
            <v>Entrada Annual Contract</v>
          </cell>
          <cell r="D8">
            <v>20000</v>
          </cell>
        </row>
        <row r="9">
          <cell r="A9" t="str">
            <v>BI Annual Contract</v>
          </cell>
          <cell r="D9">
            <v>40000</v>
          </cell>
        </row>
        <row r="10">
          <cell r="A10" t="str">
            <v>Plugins</v>
          </cell>
          <cell r="D10">
            <v>30000</v>
          </cell>
        </row>
        <row r="16">
          <cell r="A16" t="str">
            <v>BI Software License</v>
          </cell>
          <cell r="D16">
            <v>0</v>
          </cell>
        </row>
        <row r="17">
          <cell r="A17" t="str">
            <v>Entrada Annual Contract</v>
          </cell>
          <cell r="D17">
            <v>0</v>
          </cell>
        </row>
        <row r="18">
          <cell r="A18" t="str">
            <v>BI Annual Contract</v>
          </cell>
          <cell r="D18">
            <v>0</v>
          </cell>
        </row>
        <row r="19">
          <cell r="A19" t="str">
            <v>Plugins</v>
          </cell>
          <cell r="D19">
            <v>0</v>
          </cell>
        </row>
        <row r="21">
          <cell r="D21">
            <v>0</v>
          </cell>
        </row>
        <row r="25">
          <cell r="B25">
            <v>0.06</v>
          </cell>
        </row>
        <row r="35">
          <cell r="B35">
            <v>0.15</v>
          </cell>
        </row>
        <row r="40">
          <cell r="B40">
            <v>0.02</v>
          </cell>
        </row>
        <row r="45">
          <cell r="B45">
            <v>0.02</v>
          </cell>
        </row>
      </sheetData>
      <sheetData sheetId="1"/>
      <sheetData sheetId="2">
        <row r="23">
          <cell r="B23">
            <v>10000</v>
          </cell>
          <cell r="C23">
            <v>10000</v>
          </cell>
          <cell r="D23">
            <v>10000</v>
          </cell>
          <cell r="E23">
            <v>10000</v>
          </cell>
          <cell r="F23">
            <v>10000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G46" sqref="G46"/>
    </sheetView>
  </sheetViews>
  <sheetFormatPr baseColWidth="10" defaultColWidth="8.83203125" defaultRowHeight="19" x14ac:dyDescent="0.2"/>
  <cols>
    <col min="1" max="1" width="54.5" style="29" customWidth="1"/>
    <col min="2" max="3" width="13.6640625" style="29" customWidth="1"/>
    <col min="4" max="4" width="15.5" style="33" customWidth="1"/>
    <col min="5" max="5" width="4.5" style="29" customWidth="1"/>
    <col min="6" max="9" width="8.83203125" style="29"/>
    <col min="10" max="21" width="8.83203125" style="30"/>
    <col min="22" max="16384" width="8.83203125" style="29"/>
  </cols>
  <sheetData>
    <row r="1" spans="1:21" s="27" customFormat="1" ht="60" thickBot="1" x14ac:dyDescent="0.25">
      <c r="A1" s="25" t="s">
        <v>0</v>
      </c>
      <c r="B1" s="2"/>
      <c r="C1" s="2"/>
      <c r="D1" s="2"/>
      <c r="E1" s="26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20" thickTop="1" x14ac:dyDescent="0.2">
      <c r="A2" s="1"/>
      <c r="B2" s="1"/>
      <c r="C2" s="1"/>
      <c r="D2" s="5"/>
      <c r="E2" s="1"/>
    </row>
    <row r="3" spans="1:21" x14ac:dyDescent="0.2">
      <c r="A3" s="31"/>
      <c r="B3" s="32"/>
      <c r="C3" s="30"/>
      <c r="D3" s="30"/>
    </row>
    <row r="4" spans="1:21" ht="20" thickBot="1" x14ac:dyDescent="0.25"/>
    <row r="5" spans="1:21" s="33" customFormat="1" ht="18" x14ac:dyDescent="0.2">
      <c r="A5" s="57" t="s">
        <v>1</v>
      </c>
      <c r="B5" s="58"/>
      <c r="C5" s="58"/>
      <c r="D5" s="58"/>
      <c r="E5" s="5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54" x14ac:dyDescent="0.2">
      <c r="A6" s="60"/>
      <c r="B6" s="35" t="s">
        <v>2</v>
      </c>
      <c r="C6" s="35" t="s">
        <v>3</v>
      </c>
      <c r="D6" s="35" t="s">
        <v>4</v>
      </c>
      <c r="E6" s="61"/>
    </row>
    <row r="7" spans="1:21" x14ac:dyDescent="0.2">
      <c r="A7" s="62" t="s">
        <v>5</v>
      </c>
      <c r="B7" s="37">
        <v>10</v>
      </c>
      <c r="C7" s="38">
        <v>2000</v>
      </c>
      <c r="D7" s="63">
        <f>IF(OR(ISBLANK(B7),ISBLANK(C7)),0,B7*C7)</f>
        <v>20000</v>
      </c>
      <c r="E7" s="61"/>
    </row>
    <row r="8" spans="1:21" x14ac:dyDescent="0.2">
      <c r="A8" s="62" t="s">
        <v>6</v>
      </c>
      <c r="B8" s="37">
        <v>1</v>
      </c>
      <c r="C8" s="38">
        <v>20000</v>
      </c>
      <c r="D8" s="63">
        <f>IF(OR(ISBLANK(B8),ISBLANK(C8)),0,B8*C8)</f>
        <v>20000</v>
      </c>
      <c r="E8" s="61"/>
    </row>
    <row r="9" spans="1:21" x14ac:dyDescent="0.2">
      <c r="A9" s="62" t="s">
        <v>7</v>
      </c>
      <c r="B9" s="37">
        <v>5</v>
      </c>
      <c r="C9" s="38">
        <v>8000</v>
      </c>
      <c r="D9" s="63">
        <f>IF(OR(ISBLANK(B9),ISBLANK(C9)),0,B9*C9)</f>
        <v>40000</v>
      </c>
      <c r="E9" s="61"/>
    </row>
    <row r="10" spans="1:21" x14ac:dyDescent="0.2">
      <c r="A10" s="62" t="s">
        <v>8</v>
      </c>
      <c r="B10" s="37">
        <v>15</v>
      </c>
      <c r="C10" s="38">
        <v>2000</v>
      </c>
      <c r="D10" s="63">
        <f>IF(OR(ISBLANK(B10),ISBLANK(C10)),0,B10*C10)</f>
        <v>30000</v>
      </c>
      <c r="E10" s="61"/>
    </row>
    <row r="11" spans="1:21" ht="20" thickBot="1" x14ac:dyDescent="0.25">
      <c r="A11" s="64"/>
      <c r="B11" s="65"/>
      <c r="C11" s="66"/>
      <c r="D11" s="63"/>
      <c r="E11" s="61"/>
    </row>
    <row r="12" spans="1:21" ht="20" thickTop="1" x14ac:dyDescent="0.2">
      <c r="A12" s="67" t="s">
        <v>9</v>
      </c>
      <c r="B12" s="39"/>
      <c r="C12" s="40"/>
      <c r="D12" s="41">
        <f>SUM(D7:D10)</f>
        <v>110000</v>
      </c>
      <c r="E12" s="68"/>
    </row>
    <row r="13" spans="1:21" x14ac:dyDescent="0.2">
      <c r="A13" s="69"/>
      <c r="B13" s="30"/>
      <c r="C13" s="30"/>
      <c r="D13" s="4"/>
      <c r="E13" s="70"/>
    </row>
    <row r="14" spans="1:21" s="33" customFormat="1" ht="18" x14ac:dyDescent="0.2">
      <c r="A14" s="71" t="s">
        <v>10</v>
      </c>
      <c r="B14" s="8"/>
      <c r="C14" s="8"/>
      <c r="D14" s="8"/>
      <c r="E14" s="7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54" x14ac:dyDescent="0.2">
      <c r="A15" s="60"/>
      <c r="B15" s="35" t="s">
        <v>11</v>
      </c>
      <c r="C15" s="73"/>
      <c r="D15" s="35" t="s">
        <v>12</v>
      </c>
      <c r="E15" s="61"/>
    </row>
    <row r="16" spans="1:21" x14ac:dyDescent="0.2">
      <c r="A16" s="74" t="str">
        <f>A7</f>
        <v>BI Software License</v>
      </c>
      <c r="B16" s="42">
        <v>0</v>
      </c>
      <c r="C16" s="73"/>
      <c r="D16" s="63">
        <f>IF(ISBLANK(B16),0,D7*B16)</f>
        <v>0</v>
      </c>
      <c r="E16" s="61"/>
    </row>
    <row r="17" spans="1:21" x14ac:dyDescent="0.2">
      <c r="A17" s="74" t="str">
        <f>A8</f>
        <v>Entrada Annual Contract</v>
      </c>
      <c r="B17" s="42">
        <v>0</v>
      </c>
      <c r="C17" s="73"/>
      <c r="D17" s="63">
        <f>IF(ISBLANK(B17),0,D8*B17)</f>
        <v>0</v>
      </c>
      <c r="E17" s="61"/>
    </row>
    <row r="18" spans="1:21" x14ac:dyDescent="0.2">
      <c r="A18" s="74" t="str">
        <f>A9</f>
        <v>BI Annual Contract</v>
      </c>
      <c r="B18" s="42">
        <v>0</v>
      </c>
      <c r="C18" s="73"/>
      <c r="D18" s="63">
        <f>IF(ISBLANK(B18),0,D9*B18)</f>
        <v>0</v>
      </c>
      <c r="E18" s="61"/>
    </row>
    <row r="19" spans="1:21" x14ac:dyDescent="0.2">
      <c r="A19" s="74" t="str">
        <f>A10</f>
        <v>Plugins</v>
      </c>
      <c r="B19" s="42">
        <v>0</v>
      </c>
      <c r="C19" s="73"/>
      <c r="D19" s="63">
        <f>IF(ISBLANK(B19),0,D10*B19)</f>
        <v>0</v>
      </c>
      <c r="E19" s="61"/>
    </row>
    <row r="20" spans="1:21" ht="20" thickBot="1" x14ac:dyDescent="0.25">
      <c r="A20" s="64"/>
      <c r="B20" s="75"/>
      <c r="C20" s="73"/>
      <c r="D20" s="63"/>
      <c r="E20" s="61"/>
    </row>
    <row r="21" spans="1:21" ht="20" thickTop="1" x14ac:dyDescent="0.2">
      <c r="A21" s="67" t="s">
        <v>13</v>
      </c>
      <c r="B21" s="39"/>
      <c r="C21" s="39"/>
      <c r="D21" s="41">
        <f>SUM(D16:D19)</f>
        <v>0</v>
      </c>
      <c r="E21" s="68"/>
    </row>
    <row r="22" spans="1:21" x14ac:dyDescent="0.2">
      <c r="A22" s="69"/>
      <c r="B22" s="30"/>
      <c r="C22" s="30"/>
      <c r="D22" s="4"/>
      <c r="E22" s="70"/>
    </row>
    <row r="23" spans="1:21" s="33" customFormat="1" ht="18" x14ac:dyDescent="0.2">
      <c r="A23" s="71" t="s">
        <v>14</v>
      </c>
      <c r="B23" s="43"/>
      <c r="C23" s="8"/>
      <c r="D23" s="8"/>
      <c r="E23" s="7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33" customFormat="1" ht="18" x14ac:dyDescent="0.2">
      <c r="A24" s="60"/>
      <c r="B24" s="44"/>
      <c r="C24" s="10"/>
      <c r="D24" s="10"/>
      <c r="E24" s="7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">
      <c r="A25" s="62" t="s">
        <v>15</v>
      </c>
      <c r="B25" s="45">
        <v>0.06</v>
      </c>
      <c r="C25" s="73"/>
      <c r="D25" s="10"/>
      <c r="E25" s="61"/>
    </row>
    <row r="26" spans="1:21" x14ac:dyDescent="0.2">
      <c r="A26" s="74"/>
      <c r="B26" s="47"/>
      <c r="C26" s="73"/>
      <c r="D26" s="10"/>
      <c r="E26" s="61"/>
    </row>
    <row r="27" spans="1:21" x14ac:dyDescent="0.2">
      <c r="A27" s="69"/>
      <c r="B27" s="48"/>
      <c r="C27" s="30"/>
      <c r="D27" s="4"/>
      <c r="E27" s="70"/>
    </row>
    <row r="28" spans="1:21" s="33" customFormat="1" ht="18" x14ac:dyDescent="0.2">
      <c r="A28" s="71" t="s">
        <v>16</v>
      </c>
      <c r="B28" s="49"/>
      <c r="C28" s="8"/>
      <c r="D28" s="8"/>
      <c r="E28" s="7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33" customFormat="1" ht="18" x14ac:dyDescent="0.2">
      <c r="A29" s="60"/>
      <c r="B29" s="50"/>
      <c r="C29" s="10"/>
      <c r="D29" s="10"/>
      <c r="E29" s="7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">
      <c r="A30" s="74" t="s">
        <v>17</v>
      </c>
      <c r="B30" s="51">
        <v>5</v>
      </c>
      <c r="C30" s="73"/>
      <c r="D30" s="10"/>
      <c r="E30" s="61"/>
    </row>
    <row r="31" spans="1:21" x14ac:dyDescent="0.2">
      <c r="A31" s="74"/>
      <c r="B31" s="52"/>
      <c r="C31" s="73"/>
      <c r="D31" s="10"/>
      <c r="E31" s="61"/>
    </row>
    <row r="32" spans="1:21" x14ac:dyDescent="0.2">
      <c r="A32" s="69"/>
      <c r="B32" s="53"/>
      <c r="C32" s="30"/>
      <c r="D32" s="4"/>
      <c r="E32" s="70"/>
    </row>
    <row r="33" spans="1:21" s="33" customFormat="1" ht="18" x14ac:dyDescent="0.2">
      <c r="A33" s="71" t="s">
        <v>18</v>
      </c>
      <c r="B33" s="54"/>
      <c r="C33" s="8"/>
      <c r="D33" s="8"/>
      <c r="E33" s="72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s="33" customFormat="1" ht="18" x14ac:dyDescent="0.2">
      <c r="A34" s="60"/>
      <c r="B34" s="55"/>
      <c r="C34" s="10"/>
      <c r="D34" s="10"/>
      <c r="E34" s="7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">
      <c r="A35" s="74" t="s">
        <v>19</v>
      </c>
      <c r="B35" s="45">
        <v>0.15</v>
      </c>
      <c r="C35" s="73"/>
      <c r="D35" s="10"/>
      <c r="E35" s="61"/>
    </row>
    <row r="36" spans="1:21" x14ac:dyDescent="0.2">
      <c r="A36" s="74"/>
      <c r="B36" s="47"/>
      <c r="C36" s="73"/>
      <c r="D36" s="10"/>
      <c r="E36" s="61"/>
    </row>
    <row r="37" spans="1:21" x14ac:dyDescent="0.2">
      <c r="A37" s="69"/>
      <c r="B37" s="56"/>
      <c r="C37" s="30"/>
      <c r="D37" s="4"/>
      <c r="E37" s="70"/>
    </row>
    <row r="38" spans="1:21" s="33" customFormat="1" ht="18" x14ac:dyDescent="0.2">
      <c r="A38" s="71" t="s">
        <v>20</v>
      </c>
      <c r="B38" s="54"/>
      <c r="C38" s="8"/>
      <c r="D38" s="8"/>
      <c r="E38" s="7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s="33" customFormat="1" ht="18" x14ac:dyDescent="0.2">
      <c r="A39" s="60"/>
      <c r="B39" s="55"/>
      <c r="C39" s="10"/>
      <c r="D39" s="10"/>
      <c r="E39" s="7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">
      <c r="A40" s="74" t="s">
        <v>21</v>
      </c>
      <c r="B40" s="45">
        <v>0.02</v>
      </c>
      <c r="C40" s="73"/>
      <c r="D40" s="10"/>
      <c r="E40" s="61"/>
    </row>
    <row r="41" spans="1:21" x14ac:dyDescent="0.2">
      <c r="A41" s="74"/>
      <c r="B41" s="47"/>
      <c r="C41" s="73"/>
      <c r="D41" s="10"/>
      <c r="E41" s="61"/>
    </row>
    <row r="42" spans="1:21" x14ac:dyDescent="0.2">
      <c r="A42" s="69"/>
      <c r="B42" s="56"/>
      <c r="C42" s="30"/>
      <c r="D42" s="4"/>
      <c r="E42" s="70"/>
    </row>
    <row r="43" spans="1:21" s="33" customFormat="1" ht="18" x14ac:dyDescent="0.2">
      <c r="A43" s="71" t="s">
        <v>22</v>
      </c>
      <c r="B43" s="54"/>
      <c r="C43" s="8"/>
      <c r="D43" s="8"/>
      <c r="E43" s="7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s="33" customFormat="1" ht="18" x14ac:dyDescent="0.2">
      <c r="A44" s="60"/>
      <c r="B44" s="55"/>
      <c r="C44" s="10"/>
      <c r="D44" s="10"/>
      <c r="E44" s="7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41" customHeight="1" thickBot="1" x14ac:dyDescent="0.25">
      <c r="A45" s="77" t="s">
        <v>23</v>
      </c>
      <c r="B45" s="78">
        <v>0.02</v>
      </c>
      <c r="C45" s="79"/>
      <c r="D45" s="80"/>
      <c r="E45" s="81"/>
    </row>
    <row r="46" spans="1:21" x14ac:dyDescent="0.2">
      <c r="A46" s="46"/>
      <c r="B46" s="47"/>
      <c r="C46" s="36"/>
      <c r="D46" s="34"/>
      <c r="E46" s="36"/>
    </row>
    <row r="47" spans="1:21" x14ac:dyDescent="0.2">
      <c r="A47" s="4"/>
      <c r="B47" s="56"/>
    </row>
  </sheetData>
  <phoneticPr fontId="11" type="noConversion"/>
  <pageMargins left="0.7" right="0.7" top="0.75" bottom="0.75" header="0.3" footer="0.3"/>
  <pageSetup paperSize="9" scale="74" orientation="portrait" horizontalDpi="0" verticalDpi="0"/>
  <rowBreaks count="1" manualBreakCount="1">
    <brk id="45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/>
  </sheetViews>
  <sheetFormatPr baseColWidth="10" defaultRowHeight="19" x14ac:dyDescent="0.25"/>
  <cols>
    <col min="1" max="1" width="49.5" style="3" customWidth="1"/>
    <col min="2" max="2" width="19.6640625" style="3" customWidth="1"/>
    <col min="3" max="3" width="15.6640625" style="3" customWidth="1"/>
    <col min="4" max="4" width="19.83203125" style="3" customWidth="1"/>
    <col min="5" max="5" width="17.33203125" style="3" customWidth="1"/>
    <col min="6" max="6" width="20" style="3" customWidth="1"/>
    <col min="7" max="7" width="14.1640625" style="3" customWidth="1"/>
    <col min="8" max="16384" width="10.83203125" style="3"/>
  </cols>
  <sheetData>
    <row r="1" spans="1:7" ht="41" customHeight="1" thickBot="1" x14ac:dyDescent="0.3">
      <c r="A1" s="24" t="s">
        <v>40</v>
      </c>
      <c r="B1" s="103"/>
      <c r="C1" s="2"/>
      <c r="D1" s="2"/>
      <c r="E1" s="2"/>
      <c r="F1" s="2"/>
      <c r="G1" s="2"/>
    </row>
    <row r="2" spans="1:7" ht="20" thickTop="1" x14ac:dyDescent="0.25">
      <c r="A2" s="82" t="s">
        <v>41</v>
      </c>
      <c r="B2" s="83"/>
      <c r="C2" s="83"/>
      <c r="D2" s="83"/>
      <c r="E2" s="83"/>
      <c r="F2" s="83"/>
      <c r="G2" s="84"/>
    </row>
    <row r="3" spans="1:7" x14ac:dyDescent="0.25">
      <c r="A3" s="85"/>
      <c r="B3" s="6" t="s">
        <v>42</v>
      </c>
      <c r="C3" s="6" t="s">
        <v>43</v>
      </c>
      <c r="D3" s="6" t="s">
        <v>44</v>
      </c>
      <c r="E3" s="6" t="s">
        <v>45</v>
      </c>
      <c r="F3" s="6" t="s">
        <v>46</v>
      </c>
      <c r="G3" s="86"/>
    </row>
    <row r="4" spans="1:7" x14ac:dyDescent="0.25">
      <c r="A4" s="87" t="s">
        <v>47</v>
      </c>
      <c r="B4" s="7">
        <f>IF(ISBLANK('[1]Model Inputs'!$B$45),0,(COLUMN(B4)-COLUMN($B$4))*'[1]Model Inputs'!$B$45)</f>
        <v>0</v>
      </c>
      <c r="C4" s="7">
        <f>IF(ISBLANK('[1]Model Inputs'!$B$45),0,(COLUMN(C4)-COLUMN($B$4))*'[1]Model Inputs'!$B$45)</f>
        <v>0.02</v>
      </c>
      <c r="D4" s="7">
        <f>IF(ISBLANK('[1]Model Inputs'!$B$45),0,(COLUMN(D4)-COLUMN($B$4))*'[1]Model Inputs'!$B$45)</f>
        <v>0.04</v>
      </c>
      <c r="E4" s="7">
        <f>IF(ISBLANK('[1]Model Inputs'!$B$45),0,(COLUMN(E4)-COLUMN($B$4))*'[1]Model Inputs'!$B$45)</f>
        <v>0.06</v>
      </c>
      <c r="F4" s="7">
        <f>IF(ISBLANK('[1]Model Inputs'!$B$45),0,(COLUMN(F4)-COLUMN($B$4))*'[1]Model Inputs'!$B$45)</f>
        <v>0.08</v>
      </c>
      <c r="G4" s="88"/>
    </row>
    <row r="5" spans="1:7" x14ac:dyDescent="0.25">
      <c r="A5" s="87" t="s">
        <v>48</v>
      </c>
      <c r="B5" s="7">
        <f>IF(ISBLANK('[1]Model Inputs'!$B$40),0,(COLUMN(B5)-COLUMN($B$5))*'[1]Model Inputs'!$B$40)</f>
        <v>0</v>
      </c>
      <c r="C5" s="7">
        <f>IF(ISBLANK('[1]Model Inputs'!$B$40),0,(COLUMN(C5)-COLUMN($B$5))*'[1]Model Inputs'!$B$40)</f>
        <v>0.02</v>
      </c>
      <c r="D5" s="7">
        <f>IF(ISBLANK('[1]Model Inputs'!$B$40),0,(COLUMN(D5)-COLUMN($B$5))*'[1]Model Inputs'!$B$40)</f>
        <v>0.04</v>
      </c>
      <c r="E5" s="7">
        <f>IF(ISBLANK('[1]Model Inputs'!$B$40),0,(COLUMN(E5)-COLUMN($B$5))*'[1]Model Inputs'!$B$40)</f>
        <v>0.06</v>
      </c>
      <c r="F5" s="7">
        <f>IF(ISBLANK('[1]Model Inputs'!$B$40),0,(COLUMN(F5)-COLUMN($B$5))*'[1]Model Inputs'!$B$40)</f>
        <v>0.08</v>
      </c>
      <c r="G5" s="88"/>
    </row>
    <row r="6" spans="1:7" x14ac:dyDescent="0.25">
      <c r="A6" s="87"/>
      <c r="B6" s="7"/>
      <c r="C6" s="7"/>
      <c r="D6" s="7"/>
      <c r="E6" s="7"/>
      <c r="F6" s="7"/>
      <c r="G6" s="88"/>
    </row>
    <row r="7" spans="1:7" x14ac:dyDescent="0.25">
      <c r="A7" s="69"/>
      <c r="B7" s="4"/>
      <c r="C7" s="4"/>
      <c r="D7" s="4"/>
      <c r="E7" s="4"/>
      <c r="F7" s="4"/>
      <c r="G7" s="89"/>
    </row>
    <row r="8" spans="1:7" x14ac:dyDescent="0.25">
      <c r="A8" s="71" t="s">
        <v>49</v>
      </c>
      <c r="B8" s="9"/>
      <c r="C8" s="9"/>
      <c r="D8" s="9"/>
      <c r="E8" s="9"/>
      <c r="F8" s="9"/>
      <c r="G8" s="90"/>
    </row>
    <row r="9" spans="1:7" x14ac:dyDescent="0.25">
      <c r="A9" s="60"/>
      <c r="B9" s="11" t="s">
        <v>42</v>
      </c>
      <c r="C9" s="11" t="s">
        <v>43</v>
      </c>
      <c r="D9" s="11" t="s">
        <v>44</v>
      </c>
      <c r="E9" s="11" t="s">
        <v>45</v>
      </c>
      <c r="F9" s="11" t="s">
        <v>46</v>
      </c>
      <c r="G9" s="76"/>
    </row>
    <row r="10" spans="1:7" x14ac:dyDescent="0.25">
      <c r="A10" s="91" t="s">
        <v>50</v>
      </c>
      <c r="B10" s="12"/>
      <c r="C10" s="12"/>
      <c r="D10" s="12"/>
      <c r="E10" s="12"/>
      <c r="F10" s="12"/>
      <c r="G10" s="92"/>
    </row>
    <row r="11" spans="1:7" x14ac:dyDescent="0.25">
      <c r="A11" s="93"/>
      <c r="B11" s="13"/>
      <c r="C11" s="13"/>
      <c r="D11" s="13"/>
      <c r="E11" s="13"/>
      <c r="F11" s="13"/>
      <c r="G11" s="76"/>
    </row>
    <row r="12" spans="1:7" x14ac:dyDescent="0.25">
      <c r="A12" s="94" t="str">
        <f>'[1]Model Inputs'!A7</f>
        <v>BI Software License</v>
      </c>
      <c r="B12" s="14">
        <f>'[1]Model Inputs'!D7</f>
        <v>20000</v>
      </c>
      <c r="C12" s="14">
        <f>B12*(1+$C$4)</f>
        <v>20400</v>
      </c>
      <c r="D12" s="14">
        <f>C12*(1+$D$4)</f>
        <v>21216</v>
      </c>
      <c r="E12" s="14">
        <f>D12*(1+$E$4)</f>
        <v>22488.960000000003</v>
      </c>
      <c r="F12" s="14">
        <f>E12*(1+$F$4)</f>
        <v>24288.076800000006</v>
      </c>
      <c r="G12" s="76"/>
    </row>
    <row r="13" spans="1:7" x14ac:dyDescent="0.25">
      <c r="A13" s="94" t="str">
        <f>'[1]Model Inputs'!A8</f>
        <v>Entrada Annual Contract</v>
      </c>
      <c r="B13" s="14">
        <f>'[1]Model Inputs'!D8</f>
        <v>20000</v>
      </c>
      <c r="C13" s="14">
        <f>B13*(1+$C$4)</f>
        <v>20400</v>
      </c>
      <c r="D13" s="14">
        <f>C13*(1+$D$4)</f>
        <v>21216</v>
      </c>
      <c r="E13" s="14">
        <f>D13*(1+$E$4)</f>
        <v>22488.960000000003</v>
      </c>
      <c r="F13" s="14">
        <f>E13*(1+$F$4)</f>
        <v>24288.076800000006</v>
      </c>
      <c r="G13" s="76"/>
    </row>
    <row r="14" spans="1:7" x14ac:dyDescent="0.25">
      <c r="A14" s="94" t="str">
        <f>'[1]Model Inputs'!A9</f>
        <v>BI Annual Contract</v>
      </c>
      <c r="B14" s="14">
        <f>'[1]Model Inputs'!D9</f>
        <v>40000</v>
      </c>
      <c r="C14" s="14">
        <f>B14*(1+$C$4)</f>
        <v>40800</v>
      </c>
      <c r="D14" s="14">
        <f>C14*(1+$D$4)</f>
        <v>42432</v>
      </c>
      <c r="E14" s="14">
        <f>D14*(1+$E$4)</f>
        <v>44977.920000000006</v>
      </c>
      <c r="F14" s="14">
        <f>E14*(1+$F$4)</f>
        <v>48576.153600000012</v>
      </c>
      <c r="G14" s="76"/>
    </row>
    <row r="15" spans="1:7" x14ac:dyDescent="0.25">
      <c r="A15" s="94" t="str">
        <f>'[1]Model Inputs'!A10</f>
        <v>Plugins</v>
      </c>
      <c r="B15" s="14">
        <f>'[1]Model Inputs'!D10</f>
        <v>30000</v>
      </c>
      <c r="C15" s="14">
        <f>B15*(1+$C$4)</f>
        <v>30600</v>
      </c>
      <c r="D15" s="14">
        <f>C15*(1+$D$4)</f>
        <v>31824</v>
      </c>
      <c r="E15" s="14">
        <f>D15*(1+$E$4)</f>
        <v>33733.440000000002</v>
      </c>
      <c r="F15" s="14">
        <f>E15*(1+$F$4)</f>
        <v>36432.115200000007</v>
      </c>
      <c r="G15" s="76"/>
    </row>
    <row r="16" spans="1:7" x14ac:dyDescent="0.25">
      <c r="A16" s="60"/>
      <c r="B16" s="14"/>
      <c r="C16" s="14"/>
      <c r="D16" s="14"/>
      <c r="E16" s="14"/>
      <c r="F16" s="14"/>
      <c r="G16" s="76"/>
    </row>
    <row r="17" spans="1:7" x14ac:dyDescent="0.25">
      <c r="A17" s="91" t="s">
        <v>51</v>
      </c>
      <c r="B17" s="15">
        <f>SUM(B12:B15)</f>
        <v>110000</v>
      </c>
      <c r="C17" s="15">
        <f>SUM(C12:C15)</f>
        <v>112200</v>
      </c>
      <c r="D17" s="15">
        <f>SUM(D12:D15)</f>
        <v>116688</v>
      </c>
      <c r="E17" s="15">
        <f>SUM(E12:E15)</f>
        <v>123689.28000000001</v>
      </c>
      <c r="F17" s="15">
        <f>SUM(F12:F15)</f>
        <v>133584.42240000004</v>
      </c>
      <c r="G17" s="92"/>
    </row>
    <row r="18" spans="1:7" x14ac:dyDescent="0.25">
      <c r="A18" s="69"/>
      <c r="B18" s="16"/>
      <c r="C18" s="16"/>
      <c r="D18" s="16"/>
      <c r="E18" s="16"/>
      <c r="F18" s="16"/>
      <c r="G18" s="89"/>
    </row>
    <row r="19" spans="1:7" x14ac:dyDescent="0.25">
      <c r="A19" s="91" t="s">
        <v>52</v>
      </c>
      <c r="B19" s="17"/>
      <c r="C19" s="17"/>
      <c r="D19" s="17"/>
      <c r="E19" s="17"/>
      <c r="F19" s="17"/>
      <c r="G19" s="92"/>
    </row>
    <row r="20" spans="1:7" x14ac:dyDescent="0.25">
      <c r="A20" s="93"/>
      <c r="B20" s="18"/>
      <c r="C20" s="18"/>
      <c r="D20" s="18"/>
      <c r="E20" s="18"/>
      <c r="F20" s="18"/>
      <c r="G20" s="76"/>
    </row>
    <row r="21" spans="1:7" x14ac:dyDescent="0.25">
      <c r="A21" s="94" t="str">
        <f>'[1]Model Inputs'!A16</f>
        <v>BI Software License</v>
      </c>
      <c r="B21" s="19">
        <f>'[1]Model Inputs'!D16</f>
        <v>0</v>
      </c>
      <c r="C21" s="14">
        <f>B21*(1+$C$5)</f>
        <v>0</v>
      </c>
      <c r="D21" s="14">
        <f>C21*(1+$D$5)</f>
        <v>0</v>
      </c>
      <c r="E21" s="14">
        <f>D21*(1+$E$5)</f>
        <v>0</v>
      </c>
      <c r="F21" s="14">
        <f>E21*(1+$F$5)</f>
        <v>0</v>
      </c>
      <c r="G21" s="76"/>
    </row>
    <row r="22" spans="1:7" x14ac:dyDescent="0.25">
      <c r="A22" s="94" t="str">
        <f>'[1]Model Inputs'!A17</f>
        <v>Entrada Annual Contract</v>
      </c>
      <c r="B22" s="19">
        <f>'[1]Model Inputs'!D17</f>
        <v>0</v>
      </c>
      <c r="C22" s="14">
        <f>B22*(1+$C$5)</f>
        <v>0</v>
      </c>
      <c r="D22" s="14">
        <f>C22*(1+$D$5)</f>
        <v>0</v>
      </c>
      <c r="E22" s="14">
        <f>D22*(1+$E$5)</f>
        <v>0</v>
      </c>
      <c r="F22" s="14">
        <f>E22*(1+$F$5)</f>
        <v>0</v>
      </c>
      <c r="G22" s="76"/>
    </row>
    <row r="23" spans="1:7" x14ac:dyDescent="0.25">
      <c r="A23" s="94" t="str">
        <f>'[1]Model Inputs'!A18</f>
        <v>BI Annual Contract</v>
      </c>
      <c r="B23" s="19">
        <f>'[1]Model Inputs'!D18</f>
        <v>0</v>
      </c>
      <c r="C23" s="14">
        <f>B23*(1+$C$5)</f>
        <v>0</v>
      </c>
      <c r="D23" s="14">
        <f>C23*(1+$D$5)</f>
        <v>0</v>
      </c>
      <c r="E23" s="14">
        <f>D23*(1+$E$5)</f>
        <v>0</v>
      </c>
      <c r="F23" s="14">
        <f>E23*(1+$F$5)</f>
        <v>0</v>
      </c>
      <c r="G23" s="76"/>
    </row>
    <row r="24" spans="1:7" x14ac:dyDescent="0.25">
      <c r="A24" s="94" t="str">
        <f>'[1]Model Inputs'!A19</f>
        <v>Plugins</v>
      </c>
      <c r="B24" s="19">
        <f>'[1]Model Inputs'!D19</f>
        <v>0</v>
      </c>
      <c r="C24" s="14">
        <f>B24*(1+$C$5)</f>
        <v>0</v>
      </c>
      <c r="D24" s="14">
        <f>C24*(1+$D$5)</f>
        <v>0</v>
      </c>
      <c r="E24" s="14">
        <f>D24*(1+$E$5)</f>
        <v>0</v>
      </c>
      <c r="F24" s="14">
        <f>E24*(1+$F$5)</f>
        <v>0</v>
      </c>
      <c r="G24" s="76"/>
    </row>
    <row r="25" spans="1:7" x14ac:dyDescent="0.25">
      <c r="A25" s="60"/>
      <c r="B25" s="19"/>
      <c r="C25" s="14"/>
      <c r="D25" s="14"/>
      <c r="E25" s="14"/>
      <c r="F25" s="14"/>
      <c r="G25" s="76"/>
    </row>
    <row r="26" spans="1:7" x14ac:dyDescent="0.25">
      <c r="A26" s="91" t="s">
        <v>53</v>
      </c>
      <c r="B26" s="15">
        <f>'[1]Model Inputs'!D21</f>
        <v>0</v>
      </c>
      <c r="C26" s="15">
        <f>B26*(1+$C$5)</f>
        <v>0</v>
      </c>
      <c r="D26" s="15">
        <f>C26*(1+$D$5)</f>
        <v>0</v>
      </c>
      <c r="E26" s="15">
        <f>D26*(1+$E$5)</f>
        <v>0</v>
      </c>
      <c r="F26" s="15">
        <f>E26*(1+$F$5)</f>
        <v>0</v>
      </c>
      <c r="G26" s="92"/>
    </row>
    <row r="27" spans="1:7" x14ac:dyDescent="0.25">
      <c r="A27" s="69"/>
      <c r="B27" s="16"/>
      <c r="C27" s="16"/>
      <c r="D27" s="16"/>
      <c r="E27" s="16"/>
      <c r="F27" s="16"/>
      <c r="G27" s="89"/>
    </row>
    <row r="28" spans="1:7" x14ac:dyDescent="0.25">
      <c r="A28" s="95" t="s">
        <v>54</v>
      </c>
      <c r="B28" s="20">
        <f>B17-B26</f>
        <v>110000</v>
      </c>
      <c r="C28" s="20">
        <f>C17-C26</f>
        <v>112200</v>
      </c>
      <c r="D28" s="20">
        <f>D17-D26</f>
        <v>116688</v>
      </c>
      <c r="E28" s="20">
        <f>E17-E26</f>
        <v>123689.28000000001</v>
      </c>
      <c r="F28" s="20">
        <f>F17-F26</f>
        <v>133584.42240000004</v>
      </c>
      <c r="G28" s="96"/>
    </row>
    <row r="29" spans="1:7" x14ac:dyDescent="0.25">
      <c r="A29" s="69"/>
      <c r="B29" s="16"/>
      <c r="C29" s="16"/>
      <c r="D29" s="16"/>
      <c r="E29" s="16"/>
      <c r="F29" s="16"/>
      <c r="G29" s="89"/>
    </row>
    <row r="30" spans="1:7" x14ac:dyDescent="0.25">
      <c r="A30" s="91" t="s">
        <v>55</v>
      </c>
      <c r="B30" s="17"/>
      <c r="C30" s="17"/>
      <c r="D30" s="17"/>
      <c r="E30" s="17"/>
      <c r="F30" s="17"/>
      <c r="G30" s="92"/>
    </row>
    <row r="31" spans="1:7" x14ac:dyDescent="0.25">
      <c r="A31" s="93"/>
      <c r="B31" s="18"/>
      <c r="C31" s="18"/>
      <c r="D31" s="18"/>
      <c r="E31" s="18"/>
      <c r="F31" s="18"/>
      <c r="G31" s="76"/>
    </row>
    <row r="32" spans="1:7" x14ac:dyDescent="0.25">
      <c r="A32" s="94" t="s">
        <v>56</v>
      </c>
      <c r="B32" s="21"/>
      <c r="C32" s="21"/>
      <c r="D32" s="21"/>
      <c r="E32" s="21"/>
      <c r="F32" s="21"/>
      <c r="G32" s="76"/>
    </row>
    <row r="33" spans="1:7" x14ac:dyDescent="0.25">
      <c r="A33" s="94" t="s">
        <v>57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76"/>
    </row>
    <row r="34" spans="1:7" x14ac:dyDescent="0.25">
      <c r="A34" s="94" t="s">
        <v>58</v>
      </c>
      <c r="B34" s="21">
        <v>0</v>
      </c>
      <c r="C34" s="21">
        <v>0</v>
      </c>
      <c r="D34" s="21"/>
      <c r="E34" s="21">
        <v>0</v>
      </c>
      <c r="F34" s="21">
        <v>0</v>
      </c>
      <c r="G34" s="76"/>
    </row>
    <row r="35" spans="1:7" x14ac:dyDescent="0.25">
      <c r="A35" s="97" t="s">
        <v>59</v>
      </c>
      <c r="B35" s="21"/>
      <c r="C35" s="21"/>
      <c r="D35" s="21"/>
      <c r="E35" s="21"/>
      <c r="F35" s="21"/>
      <c r="G35" s="76"/>
    </row>
    <row r="36" spans="1:7" x14ac:dyDescent="0.25">
      <c r="A36" s="60"/>
      <c r="B36" s="18"/>
      <c r="C36" s="18"/>
      <c r="D36" s="18"/>
      <c r="E36" s="18"/>
      <c r="F36" s="18"/>
      <c r="G36" s="76"/>
    </row>
    <row r="37" spans="1:7" x14ac:dyDescent="0.25">
      <c r="A37" s="91" t="s">
        <v>60</v>
      </c>
      <c r="B37" s="15">
        <f>SUM(B32:B35)</f>
        <v>0</v>
      </c>
      <c r="C37" s="15">
        <f>SUM(C32:C35)</f>
        <v>0</v>
      </c>
      <c r="D37" s="15">
        <f>SUM(D32:D35)</f>
        <v>0</v>
      </c>
      <c r="E37" s="15">
        <f>SUM(E32:E35)</f>
        <v>0</v>
      </c>
      <c r="F37" s="15">
        <f>SUM(F32:F35)</f>
        <v>0</v>
      </c>
      <c r="G37" s="92"/>
    </row>
    <row r="38" spans="1:7" ht="20" thickBot="1" x14ac:dyDescent="0.3">
      <c r="A38" s="69"/>
      <c r="B38" s="16"/>
      <c r="C38" s="16"/>
      <c r="D38" s="16"/>
      <c r="E38" s="16"/>
      <c r="F38" s="16"/>
      <c r="G38" s="89"/>
    </row>
    <row r="39" spans="1:7" ht="20" thickTop="1" x14ac:dyDescent="0.25">
      <c r="A39" s="98" t="s">
        <v>61</v>
      </c>
      <c r="B39" s="22">
        <f>B28+B37</f>
        <v>110000</v>
      </c>
      <c r="C39" s="22">
        <f>C28+C37</f>
        <v>112200</v>
      </c>
      <c r="D39" s="22">
        <f>D28+D37</f>
        <v>116688</v>
      </c>
      <c r="E39" s="22">
        <f>E28+E37</f>
        <v>123689.28000000001</v>
      </c>
      <c r="F39" s="22">
        <f>F28+F37</f>
        <v>133584.42240000004</v>
      </c>
      <c r="G39" s="99"/>
    </row>
    <row r="40" spans="1:7" x14ac:dyDescent="0.25">
      <c r="A40" s="69"/>
      <c r="B40" s="16"/>
      <c r="C40" s="16"/>
      <c r="D40" s="16"/>
      <c r="E40" s="16"/>
      <c r="F40" s="16"/>
      <c r="G40" s="89"/>
    </row>
    <row r="41" spans="1:7" x14ac:dyDescent="0.25">
      <c r="A41" s="71" t="s">
        <v>62</v>
      </c>
      <c r="B41" s="23"/>
      <c r="C41" s="23"/>
      <c r="D41" s="23"/>
      <c r="E41" s="23"/>
      <c r="F41" s="23"/>
      <c r="G41" s="90"/>
    </row>
    <row r="42" spans="1:7" x14ac:dyDescent="0.25">
      <c r="A42" s="69"/>
      <c r="B42" s="16"/>
      <c r="C42" s="16"/>
      <c r="D42" s="16"/>
      <c r="E42" s="16"/>
      <c r="F42" s="16"/>
      <c r="G42" s="89"/>
    </row>
    <row r="43" spans="1:7" x14ac:dyDescent="0.25">
      <c r="A43" s="91" t="s">
        <v>24</v>
      </c>
      <c r="B43" s="17"/>
      <c r="C43" s="17"/>
      <c r="D43" s="17"/>
      <c r="E43" s="17"/>
      <c r="F43" s="17"/>
      <c r="G43" s="92"/>
    </row>
    <row r="44" spans="1:7" x14ac:dyDescent="0.25">
      <c r="A44" s="93"/>
      <c r="B44" s="18"/>
      <c r="C44" s="18"/>
      <c r="D44" s="18"/>
      <c r="E44" s="18"/>
      <c r="F44" s="18"/>
      <c r="G44" s="76"/>
    </row>
    <row r="45" spans="1:7" x14ac:dyDescent="0.25">
      <c r="A45" s="94" t="s">
        <v>25</v>
      </c>
      <c r="B45" s="21">
        <v>30000</v>
      </c>
      <c r="C45" s="14">
        <f>B45*(1+C$5)</f>
        <v>30600</v>
      </c>
      <c r="D45" s="14">
        <f>C45*(1+D$5)</f>
        <v>31824</v>
      </c>
      <c r="E45" s="14">
        <f>D45*(1+E$5)</f>
        <v>33733.440000000002</v>
      </c>
      <c r="F45" s="14">
        <f>E45*(1+F$5)</f>
        <v>36432.115200000007</v>
      </c>
      <c r="G45" s="76"/>
    </row>
    <row r="46" spans="1:7" x14ac:dyDescent="0.25">
      <c r="A46" s="94" t="s">
        <v>63</v>
      </c>
      <c r="B46" s="21">
        <v>4200</v>
      </c>
      <c r="C46" s="14">
        <v>4200</v>
      </c>
      <c r="D46" s="14">
        <v>4200</v>
      </c>
      <c r="E46" s="14">
        <v>4200</v>
      </c>
      <c r="F46" s="14">
        <v>4200</v>
      </c>
      <c r="G46" s="76"/>
    </row>
    <row r="47" spans="1:7" x14ac:dyDescent="0.25">
      <c r="A47" s="94" t="s">
        <v>26</v>
      </c>
      <c r="B47" s="21">
        <v>28000</v>
      </c>
      <c r="C47" s="14">
        <f>B47*(1+C$5)</f>
        <v>28560</v>
      </c>
      <c r="D47" s="14">
        <f>C47*(1+D$5)</f>
        <v>29702.400000000001</v>
      </c>
      <c r="E47" s="14">
        <f>D47*(1+E$5)</f>
        <v>31484.544000000002</v>
      </c>
      <c r="F47" s="14">
        <f>E47*(1+F$5)</f>
        <v>34003.307520000002</v>
      </c>
      <c r="G47" s="76"/>
    </row>
    <row r="48" spans="1:7" x14ac:dyDescent="0.25">
      <c r="A48" s="94" t="s">
        <v>27</v>
      </c>
      <c r="B48" s="14">
        <f>'[1]Balance Sheet'!B23*'[1]Model Inputs'!$B$25</f>
        <v>600</v>
      </c>
      <c r="C48" s="14">
        <f>('[1]Balance Sheet'!C23*'[1]Model Inputs'!$B$25)*(1+C$5)</f>
        <v>612</v>
      </c>
      <c r="D48" s="14">
        <f>('[1]Balance Sheet'!D23*'[1]Model Inputs'!$B$25)*(1+D$5)</f>
        <v>624</v>
      </c>
      <c r="E48" s="14">
        <f>('[1]Balance Sheet'!E23*'[1]Model Inputs'!$B$25)*(1+E$5)</f>
        <v>636</v>
      </c>
      <c r="F48" s="14">
        <f>('[1]Balance Sheet'!F23*'[1]Model Inputs'!$B$25)*(1+F$5)</f>
        <v>648</v>
      </c>
      <c r="G48" s="76"/>
    </row>
    <row r="49" spans="1:7" x14ac:dyDescent="0.25">
      <c r="A49" s="94" t="s">
        <v>28</v>
      </c>
      <c r="B49" s="21">
        <v>1000</v>
      </c>
      <c r="C49" s="14">
        <f>B49*(1+C$5)</f>
        <v>1020</v>
      </c>
      <c r="D49" s="14">
        <f>C49*(1+D$5)</f>
        <v>1060.8</v>
      </c>
      <c r="E49" s="14">
        <f>D49*(1+E$5)</f>
        <v>1124.4480000000001</v>
      </c>
      <c r="F49" s="14">
        <f>E49*(1+F$5)</f>
        <v>1214.4038400000002</v>
      </c>
      <c r="G49" s="76"/>
    </row>
    <row r="50" spans="1:7" x14ac:dyDescent="0.25">
      <c r="A50" s="60"/>
      <c r="B50" s="18"/>
      <c r="C50" s="18"/>
      <c r="D50" s="18"/>
      <c r="E50" s="18"/>
      <c r="F50" s="18"/>
      <c r="G50" s="76"/>
    </row>
    <row r="51" spans="1:7" x14ac:dyDescent="0.25">
      <c r="A51" s="91" t="s">
        <v>29</v>
      </c>
      <c r="B51" s="15">
        <f>SUM(B45:B49)</f>
        <v>63800</v>
      </c>
      <c r="C51" s="15">
        <f>SUM(C45:C49)</f>
        <v>64992</v>
      </c>
      <c r="D51" s="15">
        <f>SUM(D45:D49)</f>
        <v>67411.199999999997</v>
      </c>
      <c r="E51" s="15">
        <f>SUM(E45:E49)</f>
        <v>71178.432000000001</v>
      </c>
      <c r="F51" s="15">
        <f>SUM(F45:F49)</f>
        <v>76497.826560000001</v>
      </c>
      <c r="G51" s="92"/>
    </row>
    <row r="52" spans="1:7" x14ac:dyDescent="0.25">
      <c r="A52" s="69"/>
      <c r="B52" s="16"/>
      <c r="C52" s="16"/>
      <c r="D52" s="16"/>
      <c r="E52" s="16"/>
      <c r="F52" s="16"/>
      <c r="G52" s="89"/>
    </row>
    <row r="53" spans="1:7" x14ac:dyDescent="0.25">
      <c r="A53" s="91" t="s">
        <v>30</v>
      </c>
      <c r="B53" s="17"/>
      <c r="C53" s="17"/>
      <c r="D53" s="17"/>
      <c r="E53" s="17"/>
      <c r="F53" s="17"/>
      <c r="G53" s="92"/>
    </row>
    <row r="54" spans="1:7" x14ac:dyDescent="0.25">
      <c r="A54" s="93"/>
      <c r="B54" s="18"/>
      <c r="C54" s="18"/>
      <c r="D54" s="18"/>
      <c r="E54" s="18"/>
      <c r="F54" s="18"/>
      <c r="G54" s="76"/>
    </row>
    <row r="55" spans="1:7" x14ac:dyDescent="0.25">
      <c r="A55" s="94" t="s">
        <v>31</v>
      </c>
      <c r="B55" s="21">
        <v>0</v>
      </c>
      <c r="C55" s="21">
        <v>0</v>
      </c>
      <c r="D55" s="21"/>
      <c r="E55" s="21">
        <v>0</v>
      </c>
      <c r="F55" s="21">
        <v>0</v>
      </c>
      <c r="G55" s="76"/>
    </row>
    <row r="56" spans="1:7" x14ac:dyDescent="0.25">
      <c r="A56" s="94" t="s">
        <v>32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76"/>
    </row>
    <row r="57" spans="1:7" x14ac:dyDescent="0.25">
      <c r="A57" s="60"/>
      <c r="B57" s="18"/>
      <c r="C57" s="18"/>
      <c r="D57" s="18"/>
      <c r="E57" s="18"/>
      <c r="F57" s="18"/>
      <c r="G57" s="76"/>
    </row>
    <row r="58" spans="1:7" x14ac:dyDescent="0.25">
      <c r="A58" s="91" t="s">
        <v>33</v>
      </c>
      <c r="B58" s="15">
        <f>SUM(B55:B56)</f>
        <v>0</v>
      </c>
      <c r="C58" s="15">
        <f>SUM(C55:C56)</f>
        <v>0</v>
      </c>
      <c r="D58" s="15">
        <f>SUM(D55:D56)</f>
        <v>0</v>
      </c>
      <c r="E58" s="15">
        <f>SUM(E55:E56)</f>
        <v>0</v>
      </c>
      <c r="F58" s="15">
        <f>SUM(F55:F56)</f>
        <v>0</v>
      </c>
      <c r="G58" s="92"/>
    </row>
    <row r="59" spans="1:7" ht="20" thickBot="1" x14ac:dyDescent="0.3">
      <c r="A59" s="69"/>
      <c r="B59" s="16"/>
      <c r="C59" s="16"/>
      <c r="D59" s="16"/>
      <c r="E59" s="16"/>
      <c r="F59" s="16"/>
      <c r="G59" s="89"/>
    </row>
    <row r="60" spans="1:7" ht="20" thickTop="1" x14ac:dyDescent="0.25">
      <c r="A60" s="98" t="s">
        <v>34</v>
      </c>
      <c r="B60" s="22">
        <f>B51+B58</f>
        <v>63800</v>
      </c>
      <c r="C60" s="22">
        <f>C51+C58</f>
        <v>64992</v>
      </c>
      <c r="D60" s="22">
        <f>D51+D58</f>
        <v>67411.199999999997</v>
      </c>
      <c r="E60" s="22">
        <f>E51+E58</f>
        <v>71178.432000000001</v>
      </c>
      <c r="F60" s="22">
        <f>F51+F58</f>
        <v>76497.826560000001</v>
      </c>
      <c r="G60" s="99"/>
    </row>
    <row r="61" spans="1:7" x14ac:dyDescent="0.25">
      <c r="A61" s="69"/>
      <c r="B61" s="16"/>
      <c r="C61" s="16"/>
      <c r="D61" s="16"/>
      <c r="E61" s="16"/>
      <c r="F61" s="16"/>
      <c r="G61" s="89"/>
    </row>
    <row r="62" spans="1:7" x14ac:dyDescent="0.25">
      <c r="A62" s="71" t="s">
        <v>35</v>
      </c>
      <c r="B62" s="23"/>
      <c r="C62" s="23"/>
      <c r="D62" s="23"/>
      <c r="E62" s="23"/>
      <c r="F62" s="23"/>
      <c r="G62" s="90"/>
    </row>
    <row r="63" spans="1:7" x14ac:dyDescent="0.25">
      <c r="A63" s="60"/>
      <c r="B63" s="18"/>
      <c r="C63" s="18"/>
      <c r="D63" s="18"/>
      <c r="E63" s="18"/>
      <c r="F63" s="18"/>
      <c r="G63" s="76"/>
    </row>
    <row r="64" spans="1:7" x14ac:dyDescent="0.25">
      <c r="A64" s="94" t="s">
        <v>36</v>
      </c>
      <c r="B64" s="14">
        <f>IF(ISBLANK('[1]Model Inputs'!$B$35),0,'[1]Model Inputs'!$B$35*(B39-B60))</f>
        <v>6930</v>
      </c>
      <c r="C64" s="14">
        <f>IF(ISBLANK('[1]Model Inputs'!$B$35),0,'[1]Model Inputs'!$B$35*(C39-C60))</f>
        <v>7081.2</v>
      </c>
      <c r="D64" s="14">
        <f>IF(ISBLANK('[1]Model Inputs'!$B$35),0,'[1]Model Inputs'!$B$35*(D39-D60))</f>
        <v>7391.52</v>
      </c>
      <c r="E64" s="14">
        <f>IF(ISBLANK('[1]Model Inputs'!$B$35),0,'[1]Model Inputs'!$B$35*(E39-E60))</f>
        <v>7876.6272000000017</v>
      </c>
      <c r="F64" s="14">
        <f>IF(ISBLANK('[1]Model Inputs'!$B$35),0,'[1]Model Inputs'!$B$35*(F39-F60))</f>
        <v>8562.989376000005</v>
      </c>
      <c r="G64" s="76"/>
    </row>
    <row r="65" spans="1:7" x14ac:dyDescent="0.25">
      <c r="A65" s="94" t="s">
        <v>37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76"/>
    </row>
    <row r="66" spans="1:7" ht="20" thickBot="1" x14ac:dyDescent="0.3">
      <c r="A66" s="60"/>
      <c r="B66" s="18"/>
      <c r="C66" s="18"/>
      <c r="D66" s="18"/>
      <c r="E66" s="18"/>
      <c r="F66" s="18"/>
      <c r="G66" s="76"/>
    </row>
    <row r="67" spans="1:7" ht="20" thickTop="1" x14ac:dyDescent="0.25">
      <c r="A67" s="98" t="s">
        <v>38</v>
      </c>
      <c r="B67" s="22">
        <f>SUM(B64:B65)</f>
        <v>6930</v>
      </c>
      <c r="C67" s="22">
        <f>SUM(C64:C65)</f>
        <v>7081.2</v>
      </c>
      <c r="D67" s="22">
        <f>SUM(D64:D65)</f>
        <v>7391.52</v>
      </c>
      <c r="E67" s="22">
        <f>SUM(E64:E65)</f>
        <v>7876.6272000000017</v>
      </c>
      <c r="F67" s="22">
        <f>SUM(F64:F65)</f>
        <v>8562.989376000005</v>
      </c>
      <c r="G67" s="99"/>
    </row>
    <row r="68" spans="1:7" x14ac:dyDescent="0.25">
      <c r="A68" s="69"/>
      <c r="B68" s="16"/>
      <c r="C68" s="16"/>
      <c r="D68" s="16"/>
      <c r="E68" s="16"/>
      <c r="F68" s="16"/>
      <c r="G68" s="89"/>
    </row>
    <row r="69" spans="1:7" ht="39" customHeight="1" thickBot="1" x14ac:dyDescent="0.3">
      <c r="A69" s="100" t="s">
        <v>39</v>
      </c>
      <c r="B69" s="102">
        <f>B39-B60-B67</f>
        <v>39270</v>
      </c>
      <c r="C69" s="102">
        <f>C39-C60-C67</f>
        <v>40126.800000000003</v>
      </c>
      <c r="D69" s="102">
        <f>D39-D60-D67</f>
        <v>41885.279999999999</v>
      </c>
      <c r="E69" s="102">
        <f>E39-E60-E67</f>
        <v>44634.22080000001</v>
      </c>
      <c r="F69" s="102">
        <f>F39-F60-F67</f>
        <v>48523.606464000033</v>
      </c>
      <c r="G69" s="101"/>
    </row>
  </sheetData>
  <phoneticPr fontId="11" type="noConversion"/>
  <pageMargins left="0.7" right="0.7" top="0.75" bottom="0.75" header="0.3" footer="0.3"/>
  <pageSetup paperSize="9" scale="52" orientation="portrait" horizontalDpi="0" verticalDpi="0"/>
  <rowBreaks count="1" manualBreakCount="1">
    <brk id="69" max="16383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Inputs</vt:lpstr>
      <vt:lpstr>Profit and 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 Badra</dc:creator>
  <cp:lastModifiedBy>Ali Al Badra</cp:lastModifiedBy>
  <cp:lastPrinted>2019-09-28T12:07:36Z</cp:lastPrinted>
  <dcterms:created xsi:type="dcterms:W3CDTF">2019-09-28T11:39:27Z</dcterms:created>
  <dcterms:modified xsi:type="dcterms:W3CDTF">2019-09-28T12:12:07Z</dcterms:modified>
</cp:coreProperties>
</file>